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defaultThemeVersion="153222"/>
  <mc:AlternateContent xmlns:mc="http://schemas.openxmlformats.org/markup-compatibility/2006">
    <mc:Choice Requires="x15">
      <x15ac:absPath xmlns:x15ac="http://schemas.microsoft.com/office/spreadsheetml/2010/11/ac" url="W:\Desktop\CARLOS TRUJILLO\LIQUIDADOR ICA 2023_AÑO GRAVABLE 2022\Liquidador 2023 Final\"/>
    </mc:Choice>
  </mc:AlternateContent>
  <workbookProtection workbookPassword="CF02" lockStructure="1"/>
  <bookViews>
    <workbookView xWindow="0" yWindow="0" windowWidth="28800" windowHeight="11430" tabRatio="586"/>
  </bookViews>
  <sheets>
    <sheet name="F-U-ICA-2022" sheetId="33" r:id="rId1"/>
    <sheet name="Tarifas IyC." sheetId="11" state="hidden" r:id="rId2"/>
  </sheets>
  <definedNames>
    <definedName name="_xlnm._FilterDatabase" localSheetId="0" hidden="1">'F-U-ICA-2022'!$BD$1:$BD$512</definedName>
    <definedName name="_xlnm.Print_Area" localSheetId="0">'F-U-ICA-2022'!$A$51:$AK$121</definedName>
    <definedName name="_xlnm.Print_Area" localSheetId="1">'Tarifas IyC.'!$A$1:$T$114</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R13" i="33" l="1"/>
  <c r="R19" i="33" l="1"/>
  <c r="R14" i="33" l="1"/>
  <c r="R15" i="33" s="1"/>
  <c r="AM23" i="33" l="1"/>
  <c r="Y102" i="33" l="1"/>
  <c r="H23" i="33"/>
  <c r="J23" i="33"/>
  <c r="AE26" i="33" l="1"/>
  <c r="X67" i="33" l="1"/>
  <c r="K67" i="33"/>
  <c r="F112" i="33" l="1"/>
  <c r="K64" i="33"/>
  <c r="AG27" i="11" l="1"/>
  <c r="AF27" i="11"/>
  <c r="AE27" i="11"/>
  <c r="AD27" i="11"/>
  <c r="AD28" i="11" s="1"/>
  <c r="AA27" i="11"/>
  <c r="AA28" i="11" s="1"/>
  <c r="Z27" i="11"/>
  <c r="AH26" i="11"/>
  <c r="AI26" i="11" s="1"/>
  <c r="AI25" i="11"/>
  <c r="AH25" i="11"/>
  <c r="AH24" i="11"/>
  <c r="AI24" i="11" s="1"/>
  <c r="AC24" i="11"/>
  <c r="AB24" i="11"/>
  <c r="AH23" i="11"/>
  <c r="AI23" i="11" s="1"/>
  <c r="AC23" i="11"/>
  <c r="AB23" i="11"/>
  <c r="AH22" i="11"/>
  <c r="AI22" i="11" s="1"/>
  <c r="AC22" i="11"/>
  <c r="AB22" i="11"/>
  <c r="AH21" i="11"/>
  <c r="AI21" i="11" s="1"/>
  <c r="AC21" i="11"/>
  <c r="AB21" i="11"/>
  <c r="AH20" i="11"/>
  <c r="AI20" i="11" s="1"/>
  <c r="AB20" i="11"/>
  <c r="AC20" i="11" s="1"/>
  <c r="AH19" i="11"/>
  <c r="AI19" i="11" s="1"/>
  <c r="AC19" i="11"/>
  <c r="AB19" i="11"/>
  <c r="AH18" i="11"/>
  <c r="AI18" i="11" s="1"/>
  <c r="AC18" i="11"/>
  <c r="AB18" i="11"/>
  <c r="AH17" i="11"/>
  <c r="AI17" i="11" s="1"/>
  <c r="AB17" i="11"/>
  <c r="AC17" i="11" s="1"/>
  <c r="AH16" i="11"/>
  <c r="AI16" i="11" s="1"/>
  <c r="AB16" i="11"/>
  <c r="AC16" i="11" s="1"/>
  <c r="V16" i="11"/>
  <c r="AH15" i="11"/>
  <c r="AI15" i="11" s="1"/>
  <c r="AB15" i="11"/>
  <c r="AC15" i="11" s="1"/>
  <c r="AH14" i="11"/>
  <c r="AI14" i="11" s="1"/>
  <c r="AC14" i="11"/>
  <c r="AB14" i="11"/>
  <c r="AH13" i="11"/>
  <c r="AC13" i="11"/>
  <c r="AB13" i="11"/>
  <c r="B120" i="33"/>
  <c r="C120" i="33" s="1"/>
  <c r="B119" i="33"/>
  <c r="C119" i="33" s="1"/>
  <c r="B118" i="33"/>
  <c r="C118" i="33" s="1"/>
  <c r="B117" i="33"/>
  <c r="C117" i="33" s="1"/>
  <c r="B116" i="33"/>
  <c r="C116" i="33" s="1"/>
  <c r="V115" i="33"/>
  <c r="P114" i="33"/>
  <c r="Z101" i="33"/>
  <c r="AA95" i="33"/>
  <c r="AA94" i="33"/>
  <c r="AA93" i="33"/>
  <c r="AA92" i="33"/>
  <c r="T88" i="33"/>
  <c r="Z87" i="33"/>
  <c r="I83" i="33"/>
  <c r="I82" i="33"/>
  <c r="I81" i="33"/>
  <c r="I80" i="33"/>
  <c r="I79" i="33"/>
  <c r="T79" i="33" s="1"/>
  <c r="K13" i="33" s="1"/>
  <c r="AA76" i="33"/>
  <c r="AA75" i="33"/>
  <c r="AA74" i="33"/>
  <c r="AA73" i="33"/>
  <c r="AA72" i="33"/>
  <c r="AE68" i="33"/>
  <c r="Z68" i="33"/>
  <c r="M68" i="33"/>
  <c r="F68" i="33"/>
  <c r="I66" i="33"/>
  <c r="M65" i="33"/>
  <c r="AG63" i="33"/>
  <c r="E61" i="33"/>
  <c r="V59" i="33"/>
  <c r="Q59" i="33"/>
  <c r="P40" i="33"/>
  <c r="U40" i="33" s="1"/>
  <c r="Y101" i="33" s="1"/>
  <c r="A39" i="33"/>
  <c r="AP23" i="33"/>
  <c r="AQ21" i="33"/>
  <c r="F19" i="33"/>
  <c r="AA88" i="33" s="1"/>
  <c r="AP18" i="33"/>
  <c r="AM18" i="33"/>
  <c r="AQ16" i="33"/>
  <c r="AA69" i="33"/>
  <c r="AM12" i="33"/>
  <c r="V12" i="33"/>
  <c r="AM2" i="33"/>
  <c r="AV5" i="33" s="1"/>
  <c r="AV3" i="33" s="1"/>
  <c r="AC27" i="11" l="1"/>
  <c r="AB27" i="11"/>
  <c r="AB28" i="11" s="1"/>
  <c r="AS5" i="33"/>
  <c r="AS3" i="33" s="1"/>
  <c r="AH27" i="11"/>
  <c r="T83" i="33"/>
  <c r="K17" i="33" s="1"/>
  <c r="T82" i="33"/>
  <c r="K16" i="33" s="1"/>
  <c r="T81" i="33"/>
  <c r="K15" i="33" s="1"/>
  <c r="T80" i="33"/>
  <c r="K14" i="33" s="1"/>
  <c r="AA70" i="33"/>
  <c r="AA71" i="33" s="1"/>
  <c r="AM75" i="33" s="1"/>
  <c r="AM77" i="33" s="1"/>
  <c r="AC115" i="33" s="1"/>
  <c r="S37" i="33"/>
  <c r="S38" i="33" s="1"/>
  <c r="AO5" i="33"/>
  <c r="AO3" i="33" s="1"/>
  <c r="V60" i="33"/>
  <c r="AT5" i="33"/>
  <c r="AT3" i="33" s="1"/>
  <c r="AM5" i="33"/>
  <c r="AM3" i="33" s="1"/>
  <c r="AU5" i="33"/>
  <c r="AU3" i="33" s="1"/>
  <c r="AP5" i="33"/>
  <c r="AP3" i="33" s="1"/>
  <c r="AQ5" i="33"/>
  <c r="AQ3" i="33" s="1"/>
  <c r="AN5" i="33"/>
  <c r="AN3" i="33" s="1"/>
  <c r="AR5" i="33"/>
  <c r="AR3" i="33" s="1"/>
  <c r="AI13" i="11"/>
  <c r="AI27" i="11" s="1"/>
  <c r="V13" i="33"/>
  <c r="Z96" i="33" l="1"/>
  <c r="T37" i="33"/>
  <c r="X96" i="33" s="1"/>
  <c r="AA77" i="33"/>
  <c r="AW3" i="33"/>
  <c r="AW2" i="33" s="1"/>
  <c r="AW5" i="33" s="1"/>
  <c r="N2" i="33" s="1"/>
  <c r="U65" i="33" s="1"/>
  <c r="V15" i="33"/>
  <c r="N83" i="33" l="1"/>
  <c r="AA83" i="33" s="1"/>
  <c r="N80" i="33"/>
  <c r="AA80" i="33" s="1"/>
  <c r="N82" i="33"/>
  <c r="AA82" i="33" s="1"/>
  <c r="N81" i="33"/>
  <c r="AA81" i="33" s="1"/>
  <c r="N79" i="33"/>
  <c r="AA79" i="33" s="1"/>
  <c r="AA102" i="33" s="1"/>
  <c r="AA84" i="33" l="1"/>
  <c r="AA86" i="33" s="1"/>
  <c r="AN81" i="33"/>
  <c r="N84" i="33"/>
  <c r="AN79" i="33" s="1"/>
  <c r="AA87" i="33" l="1"/>
  <c r="AA96" i="33" l="1"/>
  <c r="AA89" i="33"/>
  <c r="AA91" i="33" l="1"/>
  <c r="AA99" i="33" s="1"/>
  <c r="AA104" i="33" s="1"/>
  <c r="AA100" i="33" l="1"/>
  <c r="AM98" i="33"/>
  <c r="AA101" i="33"/>
  <c r="I115" i="33" l="1"/>
  <c r="AM100" i="33"/>
  <c r="R115" i="33" s="1"/>
</calcChain>
</file>

<file path=xl/comments1.xml><?xml version="1.0" encoding="utf-8"?>
<comments xmlns="http://schemas.openxmlformats.org/spreadsheetml/2006/main">
  <authors>
    <author>Húber Calle López</author>
    <author>Bachue</author>
  </authors>
  <commentList>
    <comment ref="R17" authorId="0" shapeId="0">
      <text>
        <r>
          <rPr>
            <b/>
            <sz val="8"/>
            <color indexed="81"/>
            <rFont val="Tahoma"/>
            <family val="2"/>
          </rPr>
          <t>Dirección Rentas: 
Art 342 Ley 1819 2016.  Favor incluya Ingresos tales como: Rendimientos financieros + comisiones.</t>
        </r>
      </text>
    </comment>
    <comment ref="E61" authorId="1" shapeId="0">
      <text>
        <r>
          <rPr>
            <b/>
            <sz val="9"/>
            <color indexed="81"/>
            <rFont val="Tahoma"/>
            <family val="2"/>
          </rPr>
          <t>Selección del año a declarar</t>
        </r>
      </text>
    </comment>
    <comment ref="AA98" authorId="1" shapeId="0">
      <text>
        <r>
          <rPr>
            <b/>
            <sz val="9"/>
            <color indexed="81"/>
            <rFont val="Tahoma"/>
            <family val="2"/>
          </rPr>
          <t>Valor en Pesos con redondeo a miles</t>
        </r>
      </text>
    </comment>
    <comment ref="AA105" authorId="1" shapeId="0">
      <text>
        <r>
          <rPr>
            <b/>
            <sz val="9"/>
            <color indexed="81"/>
            <rFont val="Tahoma"/>
            <family val="2"/>
          </rPr>
          <t>Valor en Pesos con redondeo a miles</t>
        </r>
      </text>
    </comment>
    <comment ref="P114" authorId="1" shapeId="0">
      <text>
        <r>
          <rPr>
            <b/>
            <sz val="9"/>
            <color indexed="81"/>
            <rFont val="Tahoma"/>
            <family val="2"/>
          </rPr>
          <t>Fecha de diligenciamiento</t>
        </r>
      </text>
    </comment>
  </commentList>
</comments>
</file>

<file path=xl/sharedStrings.xml><?xml version="1.0" encoding="utf-8"?>
<sst xmlns="http://schemas.openxmlformats.org/spreadsheetml/2006/main" count="1392" uniqueCount="877">
  <si>
    <t>NIT</t>
  </si>
  <si>
    <t>AÑO GRAVABLE</t>
  </si>
  <si>
    <t>D.V.</t>
  </si>
  <si>
    <t>VALOR UVT</t>
  </si>
  <si>
    <t>Elaborado en:</t>
  </si>
  <si>
    <t>APELLIDO 1</t>
  </si>
  <si>
    <t>NOMBRE 1</t>
  </si>
  <si>
    <t>NOMBRE 2</t>
  </si>
  <si>
    <t>SI</t>
  </si>
  <si>
    <t>NO</t>
  </si>
  <si>
    <t>AÑO 2002</t>
  </si>
  <si>
    <t>AÑO 2003</t>
  </si>
  <si>
    <t>AÑO 2004</t>
  </si>
  <si>
    <t>AÑO 2005</t>
  </si>
  <si>
    <t>AÑO 2006</t>
  </si>
  <si>
    <t>AÑO 2007</t>
  </si>
  <si>
    <t>AÑO 2008</t>
  </si>
  <si>
    <t>AÑO 2009</t>
  </si>
  <si>
    <t>AÑO 2010</t>
  </si>
  <si>
    <t>AÑO 2011</t>
  </si>
  <si>
    <t>AÑO 2012</t>
  </si>
  <si>
    <t>AÑO 2013</t>
  </si>
  <si>
    <t>AÑO 2014</t>
  </si>
  <si>
    <t>AÑO 2015</t>
  </si>
  <si>
    <t>AÑO 2016</t>
  </si>
  <si>
    <t>AÑO 2017</t>
  </si>
  <si>
    <t>AÑO 2018</t>
  </si>
  <si>
    <t>AÑO 2019</t>
  </si>
  <si>
    <t>AÑO 2020</t>
  </si>
  <si>
    <t>C.C.</t>
  </si>
  <si>
    <t>DV</t>
  </si>
  <si>
    <t>INFORMACION IMPORTANTE PARA COMERCIANTES</t>
  </si>
  <si>
    <t>Por considerarlo de interés para los empresarios de Cartago, se transcriben las tarifas del Impuesto de</t>
  </si>
  <si>
    <t>Industria y Comercio que fueron aprobadas por el Honorable Concejo Municipal.  Desde la vigencia de 2002</t>
  </si>
  <si>
    <t>Y HASTA DICIEMBRE 31 DE 2012, NO HAN SIDO MODIFICADAS.  SELECCIONE SU ACTIVIDAD Y DETERMINE LA TARIFA</t>
  </si>
  <si>
    <t>CORRESPONDIENTE.</t>
  </si>
  <si>
    <t>AÑO BASE GRAVABLE</t>
  </si>
  <si>
    <t>CODIGO ACTIVIDAD</t>
  </si>
  <si>
    <t>ACTIVIDADES INDUSTRIALES</t>
  </si>
  <si>
    <t>Toda producción artesanal, incluyendo bordados</t>
  </si>
  <si>
    <t xml:space="preserve">DATOS PARA ESTABLECER DIFERENCIAS EN LOS COBROS DE IND Y COMERCIO </t>
  </si>
  <si>
    <t>PAGOS PARCIALES ALCALDIA</t>
  </si>
  <si>
    <t>DIFERENCIAS</t>
  </si>
  <si>
    <t>DATOS HUBER</t>
  </si>
  <si>
    <t>DATOS ALCALDIA</t>
  </si>
  <si>
    <t>DIFERENCIAS $$</t>
  </si>
  <si>
    <t>DIFERENCIAS %%</t>
  </si>
  <si>
    <t>PAGO 1</t>
  </si>
  <si>
    <t>PAGO 2</t>
  </si>
  <si>
    <t>PAGO 3</t>
  </si>
  <si>
    <t>PAGO 4</t>
  </si>
  <si>
    <t>TOTALES</t>
  </si>
  <si>
    <t>ALCALDIA</t>
  </si>
  <si>
    <t>Producción de abonos y compuestos inorgánicos nitrogenados</t>
  </si>
  <si>
    <t>MAS INDUSTRIA Y COMERCIO</t>
  </si>
  <si>
    <t>Producción y destilación, rectificación y mezcla de bebidas alcohólicas</t>
  </si>
  <si>
    <t>MAS ANTICIPO INDUSTRIA Y COMERCIO</t>
  </si>
  <si>
    <t>Producción de alcohol etílico y locores en general</t>
  </si>
  <si>
    <t>MAS AVISOS Y TABLEROS</t>
  </si>
  <si>
    <t>Procesamiento de arena, arcillas comunes y triturados</t>
  </si>
  <si>
    <t>MAS SOBRETASA BOMBEROS</t>
  </si>
  <si>
    <t>Fabricación de malta, cervezas y otras bebidas malteadas</t>
  </si>
  <si>
    <t>MENOS DESCTO ANTICIPO</t>
  </si>
  <si>
    <t>Elaboración de productos de cerámica y arcilla</t>
  </si>
  <si>
    <t>MAS PESAS Y MEDIDAS</t>
  </si>
  <si>
    <t>Fabricación de productos elaborados en metal.  Elaboración artesanal puertas metálicas</t>
  </si>
  <si>
    <t>MAS VALOR FACTURA DE IMPUESTOS</t>
  </si>
  <si>
    <t>Aserrado y cepillado de madera, machihembradoras y molturadoras</t>
  </si>
  <si>
    <t>MENOS DESCTO PRONTO PAGO</t>
  </si>
  <si>
    <t>Elaboración de joyas y artículos conexos</t>
  </si>
  <si>
    <t>MAS BENEFICIO DE AUDITORIA</t>
  </si>
  <si>
    <t>Fabricación de productos con base en residuos, desperdicios o desechos reciclados</t>
  </si>
  <si>
    <t>MAS SANCIONES</t>
  </si>
  <si>
    <t>Corte, tallado y acabado de la piedra</t>
  </si>
  <si>
    <t>MAS INTERESES DE MORA</t>
  </si>
  <si>
    <r>
      <t xml:space="preserve">Procesamiento </t>
    </r>
    <r>
      <rPr>
        <b/>
        <sz val="10"/>
        <rFont val="Calibri"/>
        <family val="2"/>
      </rPr>
      <t>o</t>
    </r>
    <r>
      <rPr>
        <sz val="10"/>
        <rFont val="Calibri"/>
        <family val="2"/>
      </rPr>
      <t xml:space="preserve"> mecanizado de productos agropecuarios</t>
    </r>
  </si>
  <si>
    <t>MENOS RETE ICA PRACTICADO AÑO</t>
  </si>
  <si>
    <t>Elaboración de productos de molinería, Y OTROS PDODUCTOS Alimenticios</t>
  </si>
  <si>
    <t>ACTIVIDADES  COMERCIALES</t>
  </si>
  <si>
    <t>PAGO TOTAL / TOTAL DIFERENCIA</t>
  </si>
  <si>
    <t>Venta de productos agropecuarios, maquinaria y equipo para el agro.  Depósitos  de cemento</t>
  </si>
  <si>
    <t>Venta de alimentos.  Comercio  al por mayor de productos alimenticios.</t>
  </si>
  <si>
    <t>Comercio al por mayor de materias primas, productos e insumos agrícolas.</t>
  </si>
  <si>
    <t>Venta medicamentos de consumos humano.</t>
  </si>
  <si>
    <t>Venta de productos farmacéuticos,  medicinales y centros botánicos.</t>
  </si>
  <si>
    <t>Venta de perfumería y cosméticos.</t>
  </si>
  <si>
    <t>Comercio de alimentos, libros y drogas, NO realizados en establecimientos abiertos al público.</t>
  </si>
  <si>
    <t>Comercio de leche, productos lácteos y huevos, carnes y pescados, en establecimientos especializados.</t>
  </si>
  <si>
    <t>Comercio al por menor de productos agricolas para el consumo - frutas y verduras</t>
  </si>
  <si>
    <t>Comercio de flores, floristerias</t>
  </si>
  <si>
    <t>Venta de cristalería</t>
  </si>
  <si>
    <t>Venta de productos de miscelánea.</t>
  </si>
  <si>
    <t>Venta de electrodomésticos</t>
  </si>
  <si>
    <t>Venta de pinturas</t>
  </si>
  <si>
    <t>Venta de combustibles, lubricantes y grasas</t>
  </si>
  <si>
    <t>Venta de llantas y repuestos para vehiculos y maquinaria</t>
  </si>
  <si>
    <t>Comercio de partes, piezas  (autopartes) y accesorios (lujos) para vehículos - carros - motos</t>
  </si>
  <si>
    <t>Venta de productos de plástico</t>
  </si>
  <si>
    <t>Venta de discos en acetato, casetes y discos compactos</t>
  </si>
  <si>
    <t>Venta de equipos y programas de computación</t>
  </si>
  <si>
    <t>Venta de equipos de comunciación, celulares e implementos para los mismos</t>
  </si>
  <si>
    <t xml:space="preserve">Venta de papelería, textos escolares, cuadernos y libros. </t>
  </si>
  <si>
    <t>Venta de textiles, prendas de vestir y calzado</t>
  </si>
  <si>
    <t>Ventas de madera y muebles de madera</t>
  </si>
  <si>
    <t>Comercialización de energía eléctrica</t>
  </si>
  <si>
    <t>Ventas de artículos por sistema multinivel o por catálogo</t>
  </si>
  <si>
    <t>Comercio al por mayor de productos diversos</t>
  </si>
  <si>
    <t>Las demás actividades comerciales. (Chatarreria)</t>
  </si>
  <si>
    <t>Venta  o distribución de loterías, chance, baloto, rifas permanentes y similiares.</t>
  </si>
  <si>
    <t>Venta de licores, cerveza, cigarrillo y depósitos de gaseosas.</t>
  </si>
  <si>
    <t>ACTIVIDADES DE SERVICIO</t>
  </si>
  <si>
    <t>Servicios de salud privados, que presten servicios del SISBEN.  Educación privada formal.</t>
  </si>
  <si>
    <t>Servicio de actividades postales, de correo y mensajería privados. (Distinta de las entidades públicas).</t>
  </si>
  <si>
    <t>Servicios de transporte terrestre de pasajeros y carga.</t>
  </si>
  <si>
    <t>Servicio de transporte de material para arreglo de vías.</t>
  </si>
  <si>
    <t>Servicios de publicidad y avisos.</t>
  </si>
  <si>
    <t>Servicios de comunicaciones: fax y correo electrónico.</t>
  </si>
  <si>
    <t>Servicios de restaurantes y cafeterias sin venta de licor.</t>
  </si>
  <si>
    <t>Servicios de reparación y mantenimiento de: zapatos, prendas de vestir, muebles, electrodomésticos y similares.</t>
  </si>
  <si>
    <t>Servicios de contratistas de construción.</t>
  </si>
  <si>
    <t>Servicio de consultoría profesional como sociedades de hecho o regulares.</t>
  </si>
  <si>
    <t xml:space="preserve">Servicios de lavado y mantenimiento de vehículos automotores.  </t>
  </si>
  <si>
    <t>Parqueaderos y lava autos.</t>
  </si>
  <si>
    <t>Lavado, engrase, cambio de aceite y polichado de vehículos automotores y otros.</t>
  </si>
  <si>
    <t>Servicios de montallantas, de latonería y pintura y demás actividades de servicio.</t>
  </si>
  <si>
    <t>Servicios de curaduría, notariado y registro de instrumentos públicos</t>
  </si>
  <si>
    <t>Actividades de seguros.</t>
  </si>
  <si>
    <t>Actividades inmobiliarias realizadas con bienes propios.</t>
  </si>
  <si>
    <t>Alquiler de maquinarias, equipos y automotores.</t>
  </si>
  <si>
    <t>Centros de capacitación de educación no formal.</t>
  </si>
  <si>
    <t>Consultores en equipos y programas de informática.</t>
  </si>
  <si>
    <t>Procesamiento de datos</t>
  </si>
  <si>
    <t>Servicios de pompas fúnebres y actividades conexas.</t>
  </si>
  <si>
    <t>Peluquerías, salones de belleza.</t>
  </si>
  <si>
    <t>Servicios de obtención y suministro de personal.</t>
  </si>
  <si>
    <t>Contratos de los fondos de pensiones y cesantías, EPS, ARS, ARP, CAJAS y entidades del sector salud en lo pertinente a lo  que puede ser gravado.</t>
  </si>
  <si>
    <t xml:space="preserve">CODIGO CIIU </t>
  </si>
  <si>
    <t>TARIFA</t>
  </si>
  <si>
    <t>Actividades de agencias de viajes y organizaciones de viajes.  Actividades de asistencia a turistas.</t>
  </si>
  <si>
    <t>Actividades jurídicas y de contabilidad, auditorías, revisorías, consultorías y asesorías (personas jurídicas)</t>
  </si>
  <si>
    <t>Estudios de mercado, realización de encuestas y asesoramiento empresarial (personas jurídicas).</t>
  </si>
  <si>
    <t>Gestión de publicidad, actividades de arquitectura, ingeniería, derecho, veterinaria y demás profesiones liberales, (PJ).</t>
  </si>
  <si>
    <t>Contratación privada o pública de obras y otros trabajos de ingeniería o construcción a cambio de uuna retribución o contrato, incluidos los de concesión de peapes.</t>
  </si>
  <si>
    <t>Las demás actividades de servicios.</t>
  </si>
  <si>
    <t>Servicios de diversión y esparcimiento con venta de licores y cerveza; (incluye bares, cafés, cantinas, estaderos, tabernas, discotecas y similares).</t>
  </si>
  <si>
    <t>Servicios de juegos pertimidos como: bingos, billares, sapo, máquinas tragamonedas, video juegos, galleras, operados en casinos y similiares.</t>
  </si>
  <si>
    <t>Prenderías y casas de empeño.</t>
  </si>
  <si>
    <t>Servicios públicos domiciliarios y no domiciliarios.  Servicio de televisión por cable, satélite o similares.</t>
  </si>
  <si>
    <t>Servicio de alquiler de peliculas, videos y juegos.</t>
  </si>
  <si>
    <t>ACTIVIDADES  FINANCIERAS</t>
  </si>
  <si>
    <t>Cooperativas que prestan servicios financieros.</t>
  </si>
  <si>
    <t>Bancos y Coporaciones de Ahorro y Vivienda</t>
  </si>
  <si>
    <t>Las demás entidades financieras</t>
  </si>
  <si>
    <t>"Sí el HAMBRE es LEY, REBELIÓN es JUSTICIA"</t>
  </si>
  <si>
    <t>Servicios de hoteles, residencias, pensiones, amoblados, moteles, ALOJAMIENTO RURAL  y similares</t>
  </si>
  <si>
    <t>⌂</t>
  </si>
  <si>
    <t>CORREO ELECTRÓNICO</t>
  </si>
  <si>
    <t>RENG</t>
  </si>
  <si>
    <t>DECLARACIÓN INICIAL</t>
  </si>
  <si>
    <t>‰</t>
  </si>
  <si>
    <t>Las demás actividades industriales - (Impresos - litografia - tipografia + Marroquinería)</t>
  </si>
  <si>
    <t xml:space="preserve">TARIFAS X MIL </t>
  </si>
  <si>
    <t>AÑO 2013 ART 75 Acuerdo-025-2008-  POR EL ACUERDO 029-2012</t>
  </si>
  <si>
    <t>AÑO 2014 ART 75 Acuerdo-025-2008-  POR EL ACUERDO 029-2013</t>
  </si>
  <si>
    <t>AÑO 2015 ART 75 Acuerdo-025-2008-  POR EL ACUERDO 029-2014</t>
  </si>
  <si>
    <t>AÑO 2016 ART 75 Acuerdo-025-2008-  POR EL ACUERDO 029-2015</t>
  </si>
  <si>
    <t xml:space="preserve">ACTIVIDADES </t>
  </si>
  <si>
    <t>CÓDIGO ESTABLECIMIENTO</t>
  </si>
  <si>
    <t>A diciembre de 2012 han sido modificadas, por medio del Acuerdo 029 de 2012, para ser aplicadas a partir de enero de 2013. .  Esperamos sea de utilidad para ustedes esta información.  NOTA.  NO OLVIDE PRESENTAR EL FORMULARIO DE INDUSTRIA Y COMERCIO HASTA EL 31 DE MARZO DE CADA AÑO, Y EVITE SANCION POR EXTEMPORANEIDAD. ASI NO CANCELE LA DEUDA, LO ESTABLECIDO POR EL ESTATUTO DE RENTAS ES PRESENTACIÓN DEL FOMULARIO, PAGUE O NO PAGUE.  NO CONFUNDIR CON CAMARA DE COMERCIO QUE VENCE EN MARZO 30 DE CADA AÑO LA RENOVACIÓN.</t>
  </si>
  <si>
    <t>INTERESES DE MORA</t>
  </si>
  <si>
    <t>AÑO 2017 ART 75 Acuerdo-025-2008-  POR EL ACUERDO 029-2016</t>
  </si>
  <si>
    <t xml:space="preserve">AÑO 2018 ART 99 Acuerdo-024-2017-  </t>
  </si>
  <si>
    <t>Producción y procesamiento de alimentos agropecuarios y derivados del maíz - para animales</t>
  </si>
  <si>
    <t>Suministro de servicios de transporte de personal, aseo, alimentación, vigilancia o seguridad, para empresas  y organizacioes, incluiidas las solidarias</t>
  </si>
  <si>
    <t>Actividades de apoyo a la agricultura y la ganaderia</t>
  </si>
  <si>
    <t>Servicio de Transmisión, Distribución y Comercialización de energía eléctrica</t>
  </si>
  <si>
    <t>Suministro  de vapor de aire acondicionado - producción de hielo</t>
  </si>
  <si>
    <t>Producción, distribución de gas y combustibles gaseosos por tuberias</t>
  </si>
  <si>
    <t>Construcción de edificios residenciales y no residenciales</t>
  </si>
  <si>
    <t>Ventas de materiales de construcción - articulos de ferreteria - pintura</t>
  </si>
  <si>
    <t>Información recopilada por el CP. Huber Calle López - Enero -2015 - Nov 20 2017</t>
  </si>
  <si>
    <t>Servicio de estética - Gimnasios</t>
  </si>
  <si>
    <t>Servicios de Actividades de juegos de azar y apuestas - juegos permitidos</t>
  </si>
  <si>
    <t>MUNICIPIO O DISTRITO:</t>
  </si>
  <si>
    <t>Fecha Máxima Presentación Sin Sanción</t>
  </si>
  <si>
    <t>DEPARTAMENTO:</t>
  </si>
  <si>
    <t>AÑO GRAVABLE:</t>
  </si>
  <si>
    <t>SOLAMENTE PARA BOGOTÁ, marque el Bimestre o periodo anual</t>
  </si>
  <si>
    <t>ene-feb</t>
  </si>
  <si>
    <t>mar-abr</t>
  </si>
  <si>
    <t>may-jun</t>
  </si>
  <si>
    <t>jul-ago</t>
  </si>
  <si>
    <t>sep-oct</t>
  </si>
  <si>
    <t>nov-dic</t>
  </si>
  <si>
    <t>anual</t>
  </si>
  <si>
    <t>OPCIÓN DE USO:</t>
  </si>
  <si>
    <t>SOLO PAGO</t>
  </si>
  <si>
    <t>Declaración que corrige N°</t>
  </si>
  <si>
    <t>Fecha:</t>
  </si>
  <si>
    <t>A. INFORMACIÓN DEL CONTRIBUYENTE</t>
  </si>
  <si>
    <t>CC</t>
  </si>
  <si>
    <t>TI</t>
  </si>
  <si>
    <t>CE</t>
  </si>
  <si>
    <t>N°</t>
  </si>
  <si>
    <t>Es consorcio o Unión Temporal</t>
  </si>
  <si>
    <t>Realiza actividades a traves de Patromonio Autónomo</t>
  </si>
  <si>
    <t>B. BASE GRAVABLE</t>
  </si>
  <si>
    <t>MENOS INGRESOS FUERA DE ESTE MUNICIPIO O DISTRITO</t>
  </si>
  <si>
    <t>MENOS INGRESOS POR DEVOLUCIONES, REBAJAS, DESCUENTOS</t>
  </si>
  <si>
    <t>MENOS INGRESOS POR EXPORTACIONES</t>
  </si>
  <si>
    <t>MENOS INGRESOS POR VENTA DE ACTIVOS FIJOS</t>
  </si>
  <si>
    <t>MENOS INGRESOS POR ACTIVIDADES EXCLUIDAS O NO SUJETAS Y OTROS INGRESOS NO GRAVADOS</t>
  </si>
  <si>
    <t>MENOS INGRESOS POR OTRAS ACTIVIDADES EXENTAS EN ESTE MUNICIPIO O DISTRITO (POR ACUERDO)</t>
  </si>
  <si>
    <t>C. DISCRIMINACIÓN DE ACTIVIDADES GRAVADAS</t>
  </si>
  <si>
    <t>ACTIVIDADES GRAVADAS</t>
  </si>
  <si>
    <t>CODIGO</t>
  </si>
  <si>
    <t>INGRESOS GRAVADOS</t>
  </si>
  <si>
    <t>TARIFA (por mil)</t>
  </si>
  <si>
    <t>IMPUESTO</t>
  </si>
  <si>
    <t>ACTIVIDAD 2</t>
  </si>
  <si>
    <t>ACTIVIDAD 3</t>
  </si>
  <si>
    <t>TOTAL INGRESOS GRAVADOS</t>
  </si>
  <si>
    <t>17. TOTAL IMPUESTO</t>
  </si>
  <si>
    <t>GENERACIÓN DE ENERGIA</t>
  </si>
  <si>
    <t>CAPACIDAD INSTALADA</t>
  </si>
  <si>
    <t>kW</t>
  </si>
  <si>
    <t>19. IMPUESTO LEY 56 DE 1981</t>
  </si>
  <si>
    <t>D. LIQUIDACIÓN PRIVADA</t>
  </si>
  <si>
    <t>PAGO POR UNIDADES COMERCIALES ADICIONALES DEL SECTOR FINANCIERO</t>
  </si>
  <si>
    <t>MENOS VALOR DE EXCENCIÓN O EXONERACIÓN SOBRE EL IMPUESTO Y NO SOBRE LOS INGRESOS</t>
  </si>
  <si>
    <t>MENOS RETENCIONES que le practicaron a favor de este municipio o distrito en este periodo</t>
  </si>
  <si>
    <t>MENOS AUTORETENCIONES practicadas a favor de este municipio o distrito en este periodo</t>
  </si>
  <si>
    <t>SANCIONES:</t>
  </si>
  <si>
    <t>Extemporaneidad</t>
  </si>
  <si>
    <t>Corrección</t>
  </si>
  <si>
    <t>Inexatitud</t>
  </si>
  <si>
    <t>Otra</t>
  </si>
  <si>
    <t>Cúal</t>
  </si>
  <si>
    <t>MENOS SALDO A FAVOR DEL PERIODO ANTERIOR SIN SOLICITUD DE DEVOLUCIÓN O COMPENSACIÓN</t>
  </si>
  <si>
    <t>E. PAGO</t>
  </si>
  <si>
    <t>Destino de mi aporte voluntario:</t>
  </si>
  <si>
    <t>F. FIRMAS</t>
  </si>
  <si>
    <t>NOMBRE</t>
  </si>
  <si>
    <t>C.E.</t>
  </si>
  <si>
    <t>T.I.</t>
  </si>
  <si>
    <t>T.P.</t>
  </si>
  <si>
    <t>FORMULARIO N°</t>
  </si>
  <si>
    <t>ACTIVIDAD 4</t>
  </si>
  <si>
    <t>ACTIVIDAD 5</t>
  </si>
  <si>
    <t>CORRECCIÓN</t>
  </si>
  <si>
    <t>39. LIQUIDE EL VALOR DEL PAGO VOLUNTARIO (Según instrucciones del Municipio/Distrito)</t>
  </si>
  <si>
    <t>FAVOR DIGITE SUS DATOS PERSONALES O EMPRESARIALES PARA COMPLETAR EL FORMULARIO SI LO DESEA.</t>
  </si>
  <si>
    <t>APLELLIDO 2</t>
  </si>
  <si>
    <t>PROYECTÓ:  MINHACIENDA - RESOLUCION 4056 2017</t>
  </si>
  <si>
    <t>ACTIVIDADES</t>
  </si>
  <si>
    <t>0111 Cultivo de cereales (excepto arroz), legumbres y semillas oleaginosas.</t>
  </si>
  <si>
    <t>0112 Cultivo de arroz.</t>
  </si>
  <si>
    <t>0113 Cultivo de hortalizas, raíces y tubérculos.</t>
  </si>
  <si>
    <t>0114 Cultivo de tabaco.</t>
  </si>
  <si>
    <t>0115 Cultivo de plantas textiles.</t>
  </si>
  <si>
    <t>0119 Otros cultivos transitorios n.c.p.</t>
  </si>
  <si>
    <t>0121 Cultivo de frutas tropicales y subtropicales.</t>
  </si>
  <si>
    <t>0122 Cultivo de plátano y banano.</t>
  </si>
  <si>
    <t>0123 Cultivo de café.</t>
  </si>
  <si>
    <t>0124 Cultivo de caña de azúcar.</t>
  </si>
  <si>
    <t>0125 Cultivo de flor de corte.</t>
  </si>
  <si>
    <t>0126 Cultivo de palma para aceite (palma africana) y otros frutos oleaginosos.</t>
  </si>
  <si>
    <t>0127 Cultivo de plantas con las que se preparan bebidas.</t>
  </si>
  <si>
    <t>0128 Cultivo de especias y de plantas aromáticas y medicinales.</t>
  </si>
  <si>
    <t>0129 Otros cultivos permanentes n.c.p.</t>
  </si>
  <si>
    <t>0130 Propagación de plantas (actividades de los viveros, excepto viveros forestales).</t>
  </si>
  <si>
    <t>0141 Cría de ganado bovino y bufalino.</t>
  </si>
  <si>
    <t>0142 Cría de caballos y otros equinos.</t>
  </si>
  <si>
    <t>0143 Cría de ovejas y cabras.</t>
  </si>
  <si>
    <t>0144 Cría de ganado porcino.</t>
  </si>
  <si>
    <t>0145 Cría de aves de corral.</t>
  </si>
  <si>
    <t>0149 Cría de otros animales n.c.p.</t>
  </si>
  <si>
    <t>0150 Explotación mixta (agrícola y pecuaria).</t>
  </si>
  <si>
    <t>0161 Actividades de apoyo a la agricultura.</t>
  </si>
  <si>
    <t>0162 Actividades de apoyo a la ganadería.</t>
  </si>
  <si>
    <t>0163 Actividades posteriores a la cosecha.</t>
  </si>
  <si>
    <t>0164 Tratamiento de semillas para propagación.</t>
  </si>
  <si>
    <t>0170 Caza ordinaria y mediante trampas y actividades de servicios conexas.</t>
  </si>
  <si>
    <t>0210 Silvicultura y otras actividades forestales.</t>
  </si>
  <si>
    <t>0220 Extracción de madera.</t>
  </si>
  <si>
    <t>0230 Recolección de productos forestales diferentes a la madera.</t>
  </si>
  <si>
    <t>0240 Servicios de apoyo a la silvicultura.</t>
  </si>
  <si>
    <t>0311 Pesca marítima.</t>
  </si>
  <si>
    <t>0312 Pesca de agua dulce.</t>
  </si>
  <si>
    <t>0321 Acuicultura marítima.</t>
  </si>
  <si>
    <t>0322 Acuicultura de agua dulce.</t>
  </si>
  <si>
    <t>0510 Extracción de hulla (carbón de piedra).</t>
  </si>
  <si>
    <t>0520 Extracción de carbón lignito.</t>
  </si>
  <si>
    <t>0610 Extracción de petróleo crudo.</t>
  </si>
  <si>
    <t>0620 Extracción de gas natural.</t>
  </si>
  <si>
    <t>0710 Extracción de minerales de hierro.</t>
  </si>
  <si>
    <t>0721 Extracción de minerales de uranio y de torio.</t>
  </si>
  <si>
    <t>0722 Extracción de oro y otros metales preciosos.</t>
  </si>
  <si>
    <t>0723 Extracción de minerales de níquel.</t>
  </si>
  <si>
    <t>0729 Extracción de otros minerales metalíferos no ferrosos n.c.p.</t>
  </si>
  <si>
    <t>0811 Extracción de piedra, arena, arcillas comunes, yeso y anhidrita.</t>
  </si>
  <si>
    <t>0812 Extracción de arcillas de uso industrial, caliza, caolín y bentonitas.</t>
  </si>
  <si>
    <t>0820 Extracción de esmeraldas, piedras preciosas y semipreciosas.</t>
  </si>
  <si>
    <t>0891 Extracción de minerales para la fabricación de abonos y productos químicos.</t>
  </si>
  <si>
    <t>0892 Extracción de halita (sal).</t>
  </si>
  <si>
    <t>0899 Extracción de otros minerales no metálicos n.c.p.</t>
  </si>
  <si>
    <t>0910 Actividades de apoyo para la extracción de petróleo y de gas natural.</t>
  </si>
  <si>
    <t>0990 Actividades de apoyo para otras actividades de explotación de minas y canteras.</t>
  </si>
  <si>
    <t>1011 Procesamiento y conservación de carne y productos cárnicos.</t>
  </si>
  <si>
    <t>1012 Procesamiento y conservación de pescados, crustáceos y moluscos.</t>
  </si>
  <si>
    <t>1020 Procesamiento y conservación de frutas, legumbres, hortalizas y tubérculos.</t>
  </si>
  <si>
    <t>1030 Elaboración de aceites y grasas de origen vegetal y animal.</t>
  </si>
  <si>
    <t>1040 Elaboración de productos lácteos.</t>
  </si>
  <si>
    <t>1051 Elaboración de productos de molinería.</t>
  </si>
  <si>
    <t>1052 Elaboración de almidones y productos derivados del almidón.</t>
  </si>
  <si>
    <t>1061 Trilla de café.</t>
  </si>
  <si>
    <t>1062 Descafeinado, tostión y molienda del café.</t>
  </si>
  <si>
    <t>1063 Otros derivados del café.</t>
  </si>
  <si>
    <t>1071 Elaboración y refinación de azúcar.</t>
  </si>
  <si>
    <t>1072 Elaboración de panela.</t>
  </si>
  <si>
    <t>1081 Elaboración de productos de panadería.</t>
  </si>
  <si>
    <t>1082 Elaboración de cacao, chocolate y productos de confitería.</t>
  </si>
  <si>
    <t>1083 Elaboración de macarrones, fideos, alcuzcuz y productos farináceos similares.</t>
  </si>
  <si>
    <t>1084 Elaboración de comidas y platos preparados.</t>
  </si>
  <si>
    <t>1089 Elaboración de otros productos alimenticios n.c.p.</t>
  </si>
  <si>
    <t>1090 Elaboración de alimentos preparados para animales.</t>
  </si>
  <si>
    <t>1101 Destilación, rectificación y mezcla de bebidas alcohólicas.</t>
  </si>
  <si>
    <t>1102 Elaboración de bebidas fermentadas no destiladas.</t>
  </si>
  <si>
    <t>1103 Producción de malta, elaboración de cervezas y otras bebidas malteadas.</t>
  </si>
  <si>
    <t>1104 Elaboración de bebidas no alcohólicas, producción de aguas minerales y de otras aguas embotelladas.</t>
  </si>
  <si>
    <t>1200 Elaboración de productos de tabaco.</t>
  </si>
  <si>
    <t>1311 Preparación e hilatura de fibras textiles.</t>
  </si>
  <si>
    <t>1312 Tejeduría de productos textiles.</t>
  </si>
  <si>
    <t>1313 Acabado de productos textiles.</t>
  </si>
  <si>
    <t>1391 Fabricación de tejidos de punto y ganchillo.</t>
  </si>
  <si>
    <t>1392 Confección de artículos con materiales textiles, excepto prendas de vestir.</t>
  </si>
  <si>
    <t>1393 Fabricación de tapetes y alfombras para pisos.</t>
  </si>
  <si>
    <t>1394 Fabricación de cuerdas, cordeles, cables, bramantes y redes.</t>
  </si>
  <si>
    <t>1399 Fabricación de otros artículos textiles n.c.p.</t>
  </si>
  <si>
    <t>1410 Confección de prendas de vestir, excepto prendas de piel.</t>
  </si>
  <si>
    <t>1420 Fabricación de artículos de piel.</t>
  </si>
  <si>
    <t>1430 Fabricación de artículos de punto y ganchillo.</t>
  </si>
  <si>
    <t>1511 Curtido y recurtido de cueros; recurtido y teñido de pieles.</t>
  </si>
  <si>
    <t>1512 Fabricación de artículos de viaje, bolsos de mano y artículos similares elaborados en cuero, y fabricación de artículos de talabartería y guarnicionería.</t>
  </si>
  <si>
    <t>1513 Fabricación de artículos de viaje, bolsos de mano y artículos similares; artículos de talabartería y guarnicionería elaborados en otros materiales.</t>
  </si>
  <si>
    <t>1521 Fabricación de calzado de cuero y piel, con cualquier tipo de suela.</t>
  </si>
  <si>
    <t>1522 Fabricación de otros tipos de calzado, excepto calzado de cuero y piel.</t>
  </si>
  <si>
    <t>1523 Fabricación de partes del calzado.</t>
  </si>
  <si>
    <t>1610 Aserrado, acepillado e impregnación de la madera.</t>
  </si>
  <si>
    <t>1620 Fabricación de hojas de madera para enchapado; fabricación de tableros contrachapados, tableros laminados, tableros de partículas y otros tableros y paneles.</t>
  </si>
  <si>
    <t>1630 Fabricación de partes y piezas de madera, de carpintería y ebanistería para la construcción.</t>
  </si>
  <si>
    <t>1640 Fabricación de recipientes de madera.</t>
  </si>
  <si>
    <t>1690 Fabricación de otros productos de madera; fabricación de artículos de corcho, cestería y espartería.</t>
  </si>
  <si>
    <t>1701 Fabricación de pulpas (pastas) celulósicas; papel y cartón.</t>
  </si>
  <si>
    <t>1702 Fabricación de papel y cartón ondulado (corrugado); fabricación de envases, empaques y de embalajes de papel y cartón.</t>
  </si>
  <si>
    <t>1709 Fabricación de otros artículos de papel y cartón.</t>
  </si>
  <si>
    <t>1811 Actividades de impresión.</t>
  </si>
  <si>
    <t>2014 Fabricación de caucho sintético en formas primarias.</t>
  </si>
  <si>
    <t>2021 Fabricación de plaguicidas y otros productos químicos de uso agropecuario.</t>
  </si>
  <si>
    <t>2022 Fabricación de pinturas, barnices y revestimientos similares, tintas para impresión y masillas.</t>
  </si>
  <si>
    <t>2023 Fabricación de jabones y detergentes, preparados para limpiar y pulir; perfumes y preparados de tocador.</t>
  </si>
  <si>
    <t>2029 Fabricación de otros productos químicos n.c.p.</t>
  </si>
  <si>
    <t>2030 Fabricación de fibras sintéticas y artificiales.</t>
  </si>
  <si>
    <t>2100 Fabricación de productos farmacéuticos, sustancias químicas medicinales y productos botánicos de uso farmacéutico.</t>
  </si>
  <si>
    <t>2211 Fabricación de llantas y neumáticos de caucho</t>
  </si>
  <si>
    <t>2212 Reencauche de llantas usadas</t>
  </si>
  <si>
    <t>2219 Fabricación de formas básicas de caucho y otros productos de caucho n.c.p.</t>
  </si>
  <si>
    <t>2221 Fabricación de formas básicas de plástico.</t>
  </si>
  <si>
    <t>2229 Fabricación de artículos de plástico n.c.p.</t>
  </si>
  <si>
    <t>2310 Fabricación de vidrio y productos de vidrio.</t>
  </si>
  <si>
    <t>2393 Fabricación de otros productos de cerámica y porcelana.</t>
  </si>
  <si>
    <t>2394 Fabricación de cemento, cal y yeso.</t>
  </si>
  <si>
    <t>2395 Fabricación de artículos de hormigón, cemento y yeso.</t>
  </si>
  <si>
    <t>2396 Corte, tallado y acabado de la piedra.</t>
  </si>
  <si>
    <t>2399 Fabricación de otros productos minerales no metálicos n.c.p.</t>
  </si>
  <si>
    <t>2410 Industrias básicas de hierro y de acero.</t>
  </si>
  <si>
    <t>2421 Industrias básicas de metales preciosos.</t>
  </si>
  <si>
    <t>2429 Industrias básicas de otros metales no ferrosos.</t>
  </si>
  <si>
    <t>2431 Fundición de hierro y de acero.</t>
  </si>
  <si>
    <t>2432 Fundición de metales no ferrosos.</t>
  </si>
  <si>
    <t>2511 Fabricación de productos metálicos para uso estructural.</t>
  </si>
  <si>
    <t>2512 Fabricación de tanques, depósitos y recipientes de metal, excepto los utilizados para el envase o transporte de mercancías.</t>
  </si>
  <si>
    <t>2513 Fabricación de generadores de vapor, excepto calderas de agua caliente para calefacción central.</t>
  </si>
  <si>
    <t>2520 Fabricación de armas y municiones.</t>
  </si>
  <si>
    <t>2591 Forja, prensado, estampado y laminado de metal; pulvimetalurgia.</t>
  </si>
  <si>
    <t>2592 Tratamiento y revestimiento de metales; mecanizado.</t>
  </si>
  <si>
    <t>2593 Fabricación de artículos de cuchillería, herramientas de mano y artículos de ferretería.</t>
  </si>
  <si>
    <t>2599 Fabricación de otros productos elaborados de metal n.c.p.</t>
  </si>
  <si>
    <t>2610 Fabricación de componentes y tableros electrónicos.</t>
  </si>
  <si>
    <t>2620 Fabricación de computadoras y de equipo periférico.</t>
  </si>
  <si>
    <t>2630 Fabricación de equipos de comunicación.</t>
  </si>
  <si>
    <t>2640 Fabricación de aparatos electrónicos de consumo.</t>
  </si>
  <si>
    <t>2651 Fabricación de equipo de medición, prueba, navegación y control.</t>
  </si>
  <si>
    <t>2652 Fabricación de relojes.</t>
  </si>
  <si>
    <t>2660 Fabricación de equipo de irradiación y equipo electrónico de uso médico y terapéutico.</t>
  </si>
  <si>
    <t>2670 Fabricación de instrumentos ópticos y equipo fotográfico.</t>
  </si>
  <si>
    <t>2680 Fabricación de medios magnéticos y ópticos para almacenamiento de datos.</t>
  </si>
  <si>
    <t>2711 Fabricación de motores, generadores y transformadores eléctricos.</t>
  </si>
  <si>
    <t>2712 Fabricación de aparatos de distribución y control de la energía eléctrica.</t>
  </si>
  <si>
    <t>2720 Fabricación de pilas, baterías y acumuladores eléctricos.</t>
  </si>
  <si>
    <t>2731 Fabricación de hilos y cables eléctricos y de fibra óptica.</t>
  </si>
  <si>
    <t>2732 Fabricación de dispositivos de cableado.</t>
  </si>
  <si>
    <t>2740 Fabricación de equipos eléctricos de iluminación.</t>
  </si>
  <si>
    <t>2750 Fabricación de aparatos de uso doméstico.</t>
  </si>
  <si>
    <t>2790 Fabricación de otros tipos de equipo eléctrico n.c.p.</t>
  </si>
  <si>
    <t>2811 Fabricación de motores, turbinas, y partes para motores de combustión interna.</t>
  </si>
  <si>
    <t>2812 Fabricación de equipos de potencia hidráulica y neumática.</t>
  </si>
  <si>
    <t>2813 Fabricación de otras bombas, compresores, grifos y válvulas.</t>
  </si>
  <si>
    <t>2814 Fabricación de cojinetes, engranajes, trenes de engranajes y piezas de transmisión.</t>
  </si>
  <si>
    <t>2815 Fabricación de hornos, hogares y quemadores industriales.</t>
  </si>
  <si>
    <t>2816 Fabricación de equipo de elevación y manipulación.</t>
  </si>
  <si>
    <t>2817 Fabricación de maquinaria y equipo de oficina (excepto computadoras y equipo periférico).</t>
  </si>
  <si>
    <t>2818 Fabricación de herramientas manuales con motor.</t>
  </si>
  <si>
    <t>2819 Fabricación de otros tipos de maquinaria y equipo de uso general n.c.p.</t>
  </si>
  <si>
    <t>2821 Fabricación de maquinaria agropecuaria y forestal.</t>
  </si>
  <si>
    <t>2822 Fabricación de máquinas formadoras de metal y de máquinas herramienta.</t>
  </si>
  <si>
    <t>2823 Fabricación de maquinaria para la metalurgia.</t>
  </si>
  <si>
    <t>2824 Fabricación de maquinaria para explotación de minas y canteras y para obras de construcción.</t>
  </si>
  <si>
    <t>2825 Fabricación de maquinaria para la elaboración de alimentos, bebidas y tabaco.</t>
  </si>
  <si>
    <t>2826 Fabricación de maquinaria para la elaboración de productos textiles, prendas de vestir y cueros.</t>
  </si>
  <si>
    <t>2829 Fabricación de otros tipos de maquinaria y equipo de uso especial n.c.p.</t>
  </si>
  <si>
    <t>2910 Fabricación de vehículos automotores y sus motores.</t>
  </si>
  <si>
    <t>2920 Fabricación de carrocerías para vehículos automotores; fabricación de remolques y semirremolques.</t>
  </si>
  <si>
    <t>2930 Fabricación de partes, piezas (autopartes) y accesorios (lujos) para vehículos automotores.</t>
  </si>
  <si>
    <t>3011 Construcción de barcos y de estructuras flotantes.</t>
  </si>
  <si>
    <t>3012 Construcción de embarcaciones de recreo y deporte.</t>
  </si>
  <si>
    <t>3020 Fabricación de locomotoras y de material rodante para ferrocarriles.</t>
  </si>
  <si>
    <t>3030 Fabricación de aeronaves, naves espaciales y de maquinaria conexa.</t>
  </si>
  <si>
    <t>3040 Fabricación de vehículos militares de combate.</t>
  </si>
  <si>
    <t>3091 Fabricación de motocicletas.</t>
  </si>
  <si>
    <t>3092 Fabricación de bicicletas y de sillas de ruedas para personas con discapacidad.</t>
  </si>
  <si>
    <t>3099 Fabricación de otros tipos de equipo de transporte n.c.p.</t>
  </si>
  <si>
    <t>3110 Fabricación de muebles.</t>
  </si>
  <si>
    <t>3120 Fabricación de colchones y somieres.</t>
  </si>
  <si>
    <t>3210 Fabricación de joyas, bisutería y artículos conexos.</t>
  </si>
  <si>
    <t>3220 Fabricación de instrumentos musicales.</t>
  </si>
  <si>
    <t>3230 Fabricación de artículos y equipo para la práctica del deporte.</t>
  </si>
  <si>
    <t>3240 Fabricación de juegos, juguetes y rompecabezas.</t>
  </si>
  <si>
    <t>3250 Fabricación de instrumentos, aparatos y materiales médicos y odontológicos (incluido mobiliario).</t>
  </si>
  <si>
    <t>3290 Otras industrias manufactureras n.c.p.</t>
  </si>
  <si>
    <t>3311 Mantenimiento y reparación especializado de productos elaborados en metal.</t>
  </si>
  <si>
    <t>3312 Mantenimiento y reparación especializado de maquinaria y equipo.</t>
  </si>
  <si>
    <t>3313 Mantenimiento y reparación especializado de equipo electrónico y óptico.</t>
  </si>
  <si>
    <t>3314 Mantenimiento y reparación especializado de equipo eléctrico.</t>
  </si>
  <si>
    <t>3315 Mantenimiento y reparación especializado de equipo de transporte, excepto los vehículos automotores, motocicletas y bicicletas.</t>
  </si>
  <si>
    <t>3319 Mantenimiento y reparación de otros tipos de equipos y sus componentes n.c.p.</t>
  </si>
  <si>
    <t>3320 Instalación especializada de maquinaria y equipo industrial.</t>
  </si>
  <si>
    <t>3511 Generación de energía eléctrica.</t>
  </si>
  <si>
    <t>3512 Transmisión de energía eléctrica.</t>
  </si>
  <si>
    <t>3513 Distribución de energía eléctrica.</t>
  </si>
  <si>
    <t>3514 Comercialización de energía eléctrica.</t>
  </si>
  <si>
    <t>3520 Producción de gas; distribución de combustibles gaseosos por tuberías.</t>
  </si>
  <si>
    <t>3530 Suministro de vapor y aire acondicionado.</t>
  </si>
  <si>
    <t>3600 Captación, tratamiento y distribución de agua.</t>
  </si>
  <si>
    <t>3700 Evacuación y tratamiento de aguas residuales.</t>
  </si>
  <si>
    <t>3811 Recolección de desechos no peligrosos.</t>
  </si>
  <si>
    <t>3812 Recolección de desechos peligrosos.</t>
  </si>
  <si>
    <t>3821 Tratamiento y disposición de desechos no peligrosos.</t>
  </si>
  <si>
    <t>3822 Tratamiento y disposición de desechos peligrosos.</t>
  </si>
  <si>
    <t>3830 Recuperación de materiales.</t>
  </si>
  <si>
    <t>3900 Actividades de saneamiento ambiental y otros servicios de gestión de desechos.</t>
  </si>
  <si>
    <t>4111 Construcción de edificios residenciales.</t>
  </si>
  <si>
    <t>4112 Construcción de edificios no residenciales.</t>
  </si>
  <si>
    <t>4210 Construcción de carreteras y vías de ferrocarril.</t>
  </si>
  <si>
    <t>4220 Construcción de proyectos de servicio público.</t>
  </si>
  <si>
    <t>4290 Construcción de otras obras de ingeniería civil.</t>
  </si>
  <si>
    <t>4311 Demolición.</t>
  </si>
  <si>
    <t>4312 Preparación del terreno.</t>
  </si>
  <si>
    <t>4321 Instalaciones eléctricas.</t>
  </si>
  <si>
    <t>4322 Instalaciones de fontanería, calefacción y aire acondicionado.</t>
  </si>
  <si>
    <t>4329 Otras instalaciones especializadas.</t>
  </si>
  <si>
    <t>4330 Terminación y acabado de edificios y obras de ingeniería civil.</t>
  </si>
  <si>
    <t>4390 Otras actividades especializadas para la construcción de edificios y obras de ingeniería civil.</t>
  </si>
  <si>
    <t>4511 Comercio de vehículos automotores nuevos.</t>
  </si>
  <si>
    <t>4512 Comercio de vehículos automotores usados.</t>
  </si>
  <si>
    <t>4520 Mantenimiento y reparación de vehículos automotores.</t>
  </si>
  <si>
    <t>4530 Comercio de partes, piezas (autopartes) y accesorios (lujos) para vehículos automotores.</t>
  </si>
  <si>
    <t>4541 Comercio de motocicletas y de sus partes, piezas y accesorios.</t>
  </si>
  <si>
    <t>4542 Mantenimiento y reparación de motocicletas y de sus partes y piezas.</t>
  </si>
  <si>
    <t>4610 Comercio al por mayor a cambio de una retribución o por contrata.</t>
  </si>
  <si>
    <t>4620 Comercio al por mayor de materias primas agropecuarias; animales vivos.</t>
  </si>
  <si>
    <t>4631 Comercio al por mayor de productos alimenticios.</t>
  </si>
  <si>
    <t>4632 Comercio al por mayor de bebidas y tabaco.</t>
  </si>
  <si>
    <t>4641 Comercio al por mayor de productos textiles, productos confeccionados para uso doméstico.</t>
  </si>
  <si>
    <t>4642 Comercio al por mayor de prendas de vestir.</t>
  </si>
  <si>
    <t>4643 Comercio al por mayor de calzado.</t>
  </si>
  <si>
    <t>4644 Comercio al por mayor de aparatos y equipo de uso doméstico.</t>
  </si>
  <si>
    <t>4645 Comercio al por mayor de productos farmacéuticos, medicinales, cosméticos y de tocador.</t>
  </si>
  <si>
    <t>4649 Comercio al por mayor de otros utensilios domésticos n.c.p.</t>
  </si>
  <si>
    <t>4651 Comercio al por mayor de computadores, equipo periférico y programas de informática.</t>
  </si>
  <si>
    <t>4652 Comercio al por mayor de equipo, partes y piezas electrónicos y de telecomunicaciones.</t>
  </si>
  <si>
    <t>4653 Comercio al por mayor de maquinaria y equipo agropecuarios.</t>
  </si>
  <si>
    <t>4659 Comercio al por mayor de otros tipos de maquinaria y equipo n.c.p.</t>
  </si>
  <si>
    <t>4661 Comercio al por mayor de combustibles sólidos, líquidos, gaseosos y productos conexos.</t>
  </si>
  <si>
    <t>4662 Comercio al por mayor de metales y productos metalíferos.</t>
  </si>
  <si>
    <t>4663 Comercio al por mayor de materiales de construcción, artículos de ferretería, pinturas, productos de vidrio, equipo y materiales de fontanería y calefacción.</t>
  </si>
  <si>
    <t>4664 Comercio al por mayor de productos químicos básicos, cauchos y plásticos en formas primarias y productos químicos de uso agropecuario.</t>
  </si>
  <si>
    <t>4665 Comercio al por mayor de desperdicios, desechos y chatarra.</t>
  </si>
  <si>
    <t>4669 Comercio al por mayor de otros productos n.c.p.</t>
  </si>
  <si>
    <t>4690 Comercio al por mayor no especializado.</t>
  </si>
  <si>
    <t>4711 Comercio al por menor en establecimientos no especializados con surtido compuesto principalmente por alimentos, bebidas o tabaco.</t>
  </si>
  <si>
    <t>4719 Comercio al por menor en establecimientos no especializados, con surtido compuesto principalmente por productos diferentes de alimentos (víveres en general), bebidas y tabaco.</t>
  </si>
  <si>
    <t>4721 Comercio al por menor de productos agrícolas para el consumo en establecimientos especializados.</t>
  </si>
  <si>
    <t>4722 Comercio al por menor de leche, productos lácteos y huevos, en establecimientos especializados.</t>
  </si>
  <si>
    <t>4723 Comercio al por menor de carnes (incluye aves de corral), productos cárnicos, pescados y productos de mar, en establecimientos especializados.</t>
  </si>
  <si>
    <t>4724 Comercio al por menor de bebidas y productos del tabaco, en establecimientos especializados.</t>
  </si>
  <si>
    <t>4729 Comercio al por menor de otros productos alimenticios n.c.p., en establecimientos especializados.</t>
  </si>
  <si>
    <t>4731 Comercio al por menor de combustible para automotores.</t>
  </si>
  <si>
    <t>4732 Comercio al por menor de lubricantes (aceites, grasas), aditivos y productos de limpieza para vehículos automotores.</t>
  </si>
  <si>
    <t>4741 Comercio al por menor de computadores, equipos periféricos, programas de informática y equipos de telecomunicaciones en establecimientos especializados.</t>
  </si>
  <si>
    <t>4742 Comercio al por menor de equipos y aparatos de sonido y de video, en establecimientos especializados.</t>
  </si>
  <si>
    <t>4751 Comercio al por menor de productos textiles en establecimientos especializados.</t>
  </si>
  <si>
    <t>4752 Comercio al por menor de artículos de ferretería, pinturas y productos de vidrio en establecimientos especializados.</t>
  </si>
  <si>
    <t>4753 Comercio al por menor de tapices, alfombras y cubrimientos para paredes y pisos en establecimientos especializados.</t>
  </si>
  <si>
    <t>4754 Comercio al por menor de electrodomésticos y gasodomésticos de uso doméstico, muebles y equipos de iluminación.</t>
  </si>
  <si>
    <t>4755 Comercio al por menor de artículos y utensilios de uso doméstico.</t>
  </si>
  <si>
    <t>4759 Comercio al por menor de otros artículos domésticos en establecimientos especializados.</t>
  </si>
  <si>
    <t>4761 Comercio al por menor de libros, periódicos, materiales y artículos de papelería y escritorio, en establecimientos especializados.</t>
  </si>
  <si>
    <t>4762 Comercio al por menor de artículos deportivos, en establecimientos especializados.</t>
  </si>
  <si>
    <t>4769 Comercio al por menor de otros artículos culturales y de entretenimiento n.c.p. en establecimientos especializados.</t>
  </si>
  <si>
    <t>4771 Comercio al por menor de prendas de vestir y sus accesorios (incluye artículos de piel) en establecimientos especializados.</t>
  </si>
  <si>
    <t>4772 Comercio al por menor de todo tipo de calzado y artículos de cuero y sucedáneos del cuero en establecimientos especializados.</t>
  </si>
  <si>
    <t>4773 Comercio al por menor de productos farmacéuticos y medicinales, cosméticos y artículos de tocador en establecimientos especializados.</t>
  </si>
  <si>
    <t>4774 Comercio al por menor de otros productos nuevos en establecimientos especializados.</t>
  </si>
  <si>
    <t>4781 Comercio al por menor de alimentos, bebidas y tabaco, en puestos de venta móviles.</t>
  </si>
  <si>
    <t>4782 Comercio al por menor de productos textiles, prendas de vestir y calzado, en puestos de venta móviles.</t>
  </si>
  <si>
    <t>4789 Comercio al por menor de otros productos en puestos de venta móviles.</t>
  </si>
  <si>
    <t>4791 Comercio al por menor realizado a través de internet.</t>
  </si>
  <si>
    <t>4792 Comercio al por menor realizado a través de casas de venta o por correo.</t>
  </si>
  <si>
    <t>4799 Otros tipos de comercio al por menor no realizado en establecimientos, puestos de venta o mercados.</t>
  </si>
  <si>
    <t>4911 Transporte férreo de pasajeros.</t>
  </si>
  <si>
    <t>4912 Transporte férreo de carga.</t>
  </si>
  <si>
    <t>4921 Transporte de pasajeros.</t>
  </si>
  <si>
    <t>4922 Transporte mixto.</t>
  </si>
  <si>
    <t>4923 Transporte de carga por carretera.</t>
  </si>
  <si>
    <t>4930 Transporte por tuberías.</t>
  </si>
  <si>
    <t>5011 Transporte de pasajeros marítimo y de cabotaje.</t>
  </si>
  <si>
    <t>5012 Transporte de carga marítimo y de cabotaje.</t>
  </si>
  <si>
    <t>5021 Transporte fluvial de pasajeros.</t>
  </si>
  <si>
    <t>5022 Transporte fluvial de carga.</t>
  </si>
  <si>
    <t>5111 Transporte aéreo nacional de pasajeros.</t>
  </si>
  <si>
    <t>5112 Transporte aéreo internacional de pasajeros.</t>
  </si>
  <si>
    <t>5121 Transporte aéreo nacional de carga.</t>
  </si>
  <si>
    <t>5122 Transporte aéreo internacional de carga.</t>
  </si>
  <si>
    <t>5210 Almacenamiento y depósito.</t>
  </si>
  <si>
    <t>5221 Actividades de estaciones, vías y servicios complementarios para el transporte terrestre.</t>
  </si>
  <si>
    <t>5222 Actividades de puertos y servicios complementarios para el transporte acuático.</t>
  </si>
  <si>
    <t>5223 Actividades de aeropuertos, servicios de navegación aérea y demás actividades conexas al transporte aéreo.</t>
  </si>
  <si>
    <t>5224 Manipulación de carga.</t>
  </si>
  <si>
    <t>5229 Otras actividades complementarias al transporte.</t>
  </si>
  <si>
    <t>5310 Actividades postales nacionales.</t>
  </si>
  <si>
    <t>5320 Actividades de mensajería.</t>
  </si>
  <si>
    <t>5511 Alojamiento en hoteles.</t>
  </si>
  <si>
    <t>5512 Alojamiento en apartahoteles.</t>
  </si>
  <si>
    <t>5513 Alojamiento en centros vacacionales.</t>
  </si>
  <si>
    <t>5514 Alojamiento rural.</t>
  </si>
  <si>
    <t>5519 Otros tipos de alojamientos para visitantes.</t>
  </si>
  <si>
    <t>5520 Actividades de zonas de camping y parques para vehículos recreacionales.</t>
  </si>
  <si>
    <t>5530 Servicio por horas</t>
  </si>
  <si>
    <t>5590 Otros tipos de alojamiento n.c.p.</t>
  </si>
  <si>
    <t>5611 Expendio a la mesa de comidas preparadas.</t>
  </si>
  <si>
    <t>5612 Expendio por autoservicio de comidas preparadas.</t>
  </si>
  <si>
    <t>5613 Expendio de comidas preparadas en cafeterías.</t>
  </si>
  <si>
    <t>5619 Otros tipos de expendio de comidas preparadas n.c.p.</t>
  </si>
  <si>
    <t>5621 Catering para eventos.</t>
  </si>
  <si>
    <t>5629 Actividades de otros servicios de comidas.</t>
  </si>
  <si>
    <t>5630 Expendio de bebidas alcohólicas para el consumo dentro del establecimiento.</t>
  </si>
  <si>
    <t>5811 Edición de libros.</t>
  </si>
  <si>
    <t>5812 Edición de directorios y listas de correo.</t>
  </si>
  <si>
    <t>5813 Edición de periódicos, revistas y otras publicaciones periódicas.</t>
  </si>
  <si>
    <t>5819 Otros trabajos de edición.</t>
  </si>
  <si>
    <t>5820 Edición de programas de informática (software).</t>
  </si>
  <si>
    <t>5911 Actividades de producción de películas cinematográficas, videos, programas, anuncios y comerciales de televisión.</t>
  </si>
  <si>
    <t>5912 Actividades de posproducción de películas cinematográficas, videos, programas, anuncios y comerciales de televisión.</t>
  </si>
  <si>
    <t>5913 Actividades de distribución de películas cinematográficas, videos, programas, anuncios y comerciales de televisión.</t>
  </si>
  <si>
    <t>5914 Actividades de exhibición de películas cinematográficas y videos.</t>
  </si>
  <si>
    <t>5920 Actividades de grabación de sonido y edición de música.</t>
  </si>
  <si>
    <t>6010 Actividades de programación y transmisión en el servicio de radiodifusión sonora.</t>
  </si>
  <si>
    <t>6020 Actividades de programación y transmisión de televisión.</t>
  </si>
  <si>
    <t>6110 Actividades de telecomunicaciones alámbricas.</t>
  </si>
  <si>
    <t>6120 Actividades de telecomunicaciones inalámbricas.</t>
  </si>
  <si>
    <t>6130 Actividades de telecomunicación satelital.</t>
  </si>
  <si>
    <t>6190 Otras actividades de telecomunicaciones.</t>
  </si>
  <si>
    <t>6201 Actividades de desarrollo de sistemas informáticos (planificación, análisis, diseño, programación, pruebas).</t>
  </si>
  <si>
    <t>6202 Actividades de consultoría informática y actividades de administración de instalaciones informáticas.</t>
  </si>
  <si>
    <t>6209 Otras actividades de tecnologías de información y actividades de servicios informáticos.</t>
  </si>
  <si>
    <t>6311 Procesamiento de datos, alojamiento (hosting) y actividades relacionadas.</t>
  </si>
  <si>
    <t>6312 Portales web.</t>
  </si>
  <si>
    <t>6391 Actividades de agencias de noticias.</t>
  </si>
  <si>
    <t>6399 Otras actividades de servicio de información n.c.p.</t>
  </si>
  <si>
    <t>6411 Banco Central.</t>
  </si>
  <si>
    <t>6412 Bancos comerciales.</t>
  </si>
  <si>
    <t>6421 Actividades de las corporaciones financieras.</t>
  </si>
  <si>
    <t>6422 Actividades de las compañías de financiamiento.</t>
  </si>
  <si>
    <t>6423 Banca de segundo piso.</t>
  </si>
  <si>
    <t>6424 Actividades de las cooperativas financieras.</t>
  </si>
  <si>
    <t>6431 Fideicomisos, fondos y entidades financieras similares.</t>
  </si>
  <si>
    <t>6432 Fondos de cesantías.</t>
  </si>
  <si>
    <t>6491 Leasing financiero (arrendamiento financiero).</t>
  </si>
  <si>
    <t>6492 Actividades financieras de fondos de empleados y otras formas asociativas del sector solidario.</t>
  </si>
  <si>
    <t>6493 Actividades de compra de cartera o factoring.</t>
  </si>
  <si>
    <t>6494 Otras actividades de distribución de fondos.</t>
  </si>
  <si>
    <t>6495 Instituciones especiales oficiales.</t>
  </si>
  <si>
    <t>6499 Otras actividades de servicio financiero, excepto las de seguros y pensiones n.c.p.</t>
  </si>
  <si>
    <t>6511 Seguros generales.</t>
  </si>
  <si>
    <t>6512 Seguros de vida.</t>
  </si>
  <si>
    <t>6513 Reaseguros.</t>
  </si>
  <si>
    <t>6514 Capitalización.</t>
  </si>
  <si>
    <t>6521 Servicios de seguros sociales de salud.</t>
  </si>
  <si>
    <t>6522 Servicios de seguros sociales de riesgos profesionales.</t>
  </si>
  <si>
    <t>6531 Régimen de prima media con prestación definida (RPM).</t>
  </si>
  <si>
    <t>6532 Régimen de ahorro individual (RAI).</t>
  </si>
  <si>
    <t>6611 Administración de mercados financieros.</t>
  </si>
  <si>
    <t>6612 Corretaje de valores y de contratos de productos básicos.</t>
  </si>
  <si>
    <t>6613 Otras actividades relacionadas con el mercado de valores.</t>
  </si>
  <si>
    <t>6614 Actividades de las casas de cambio.</t>
  </si>
  <si>
    <t>6615 Actividades de los profesionales de compra y venta de divisas.</t>
  </si>
  <si>
    <t>6619 Otras actividades auxiliares de las actividades de servicios financieros n.c.p.</t>
  </si>
  <si>
    <t>6621 Actividades de agentes y corredores de seguros</t>
  </si>
  <si>
    <t>6629 Evaluación de riesgos y daños, y otras actividades de servicios auxiliares</t>
  </si>
  <si>
    <t>6630 Actividades de administración de fondos.</t>
  </si>
  <si>
    <t>6810 Actividades inmobiliarias realizadas con bienes propios o arrendados.</t>
  </si>
  <si>
    <t>6820 Actividades inmobiliarias realizadas a cambio de una retribución o por contrata.</t>
  </si>
  <si>
    <t>6910 Actividades jurídicas.</t>
  </si>
  <si>
    <t>6920 Actividades de contabilidad, teneduría de libros, auditoría financiera y asesoría tributaria.</t>
  </si>
  <si>
    <t>7010 Actividades de administración empresarial.</t>
  </si>
  <si>
    <t>7020 Actividades de consultaría de gestión.</t>
  </si>
  <si>
    <t>7110 Actividades de arquitectura e ingeniería y otras actividades conexas de consultoría técnica.</t>
  </si>
  <si>
    <t>7120 Ensayos y análisis técnicos.</t>
  </si>
  <si>
    <t>7210 Investigaciones y desarrollo experimental en el campo de las ciencias naturales y la ingeniería.</t>
  </si>
  <si>
    <t>7220 Investigaciones y desarrollo experimental en el campo de las ciencias sociales y las humanidades.</t>
  </si>
  <si>
    <t>7310 Publicidad.</t>
  </si>
  <si>
    <t>7320 Estudios de mercado y realización de encuestas de opinión pública.</t>
  </si>
  <si>
    <t>7410 Actividades especializadas de diseño.</t>
  </si>
  <si>
    <t>7420 Actividades de fotografía.</t>
  </si>
  <si>
    <t>7490 Otras actividades profesionales, científicas y técnicas n.c.p.</t>
  </si>
  <si>
    <t>7500 Actividades veterinarias.</t>
  </si>
  <si>
    <t>7710 Alquiler y arrendamiento de vehículos automotores.</t>
  </si>
  <si>
    <t>7721 Alquiler y arrendamiento de equipo recreativo y deportivo.</t>
  </si>
  <si>
    <t>7722 Alquiler de videos y discos.</t>
  </si>
  <si>
    <t>7729 Alquiler y arrendamiento de otros efectos personales y enseres domésticos n.c.p.</t>
  </si>
  <si>
    <t>7730 Alquiler y arrendamiento de otros tipos de maquinaria, equipo y bienes tangibles n.c.p.</t>
  </si>
  <si>
    <t>7740 Arrendamiento de propiedad intelectual y productos similares, excepto obras protegidas por derechos de autor.</t>
  </si>
  <si>
    <t>7810 Actividades de agencias de empleo.</t>
  </si>
  <si>
    <t>7820 Actividades de agencias de empleo temporal.</t>
  </si>
  <si>
    <t>7830 Otras actividades de suministro de recurso humano.</t>
  </si>
  <si>
    <t>7911 Actividades de las agencias de viaje.</t>
  </si>
  <si>
    <t>7912 Actividades de operadores turísticos.</t>
  </si>
  <si>
    <t>7990 Otros servicios de reserva y actividades relacionadas.</t>
  </si>
  <si>
    <t>8010 Actividades de seguridad privada.</t>
  </si>
  <si>
    <t>8020 Actividades de servicios de sistemas de seguridad.</t>
  </si>
  <si>
    <t>8030 Actividades de detectives e investigadores privados.</t>
  </si>
  <si>
    <t>8110 Actividades combinadas de apoyo a instalaciones.</t>
  </si>
  <si>
    <t>8121 Limpieza general interior de edificios.</t>
  </si>
  <si>
    <t>8129 Otras actividades de limpieza de edificios e instalaciones industriales.</t>
  </si>
  <si>
    <t>8130 Actividades de paisajismo y servicios de mantenimiento conexos.</t>
  </si>
  <si>
    <t>8211 Actividades combinadas de servicios administrativos de oficina.</t>
  </si>
  <si>
    <t>8219 Fotocopiado, preparación de documentos y otras actividades especializadas de apoyo a oficina.</t>
  </si>
  <si>
    <t>8220 Actividades de centros de llamadas (Call center).</t>
  </si>
  <si>
    <t>8230 Organización de convenciones y eventos comerciales.</t>
  </si>
  <si>
    <t>8291 Actividades de agencias de cobranza y oficinas de calificación crediticia.</t>
  </si>
  <si>
    <t>8292 Actividades de envase y empaque.</t>
  </si>
  <si>
    <t>8299 Otras actividades de servicio de apoyo a las empresas n.c.p.</t>
  </si>
  <si>
    <t>8411 Actividades legislativas de la administración pública.</t>
  </si>
  <si>
    <t>8412 Actividades ejecutivas de la administración pública.</t>
  </si>
  <si>
    <t>8413 Regulación de las actividades de organismos que prestan servicios de salud, educativos, culturales y otros servicios sociales, excepto servicios de seguridad social.</t>
  </si>
  <si>
    <t>8414 Actividades reguladoras y facilitadoras de la actividad económica.</t>
  </si>
  <si>
    <t>8415 Actividades de los otros órganos de control.</t>
  </si>
  <si>
    <t>8421 Relaciones exteriores.</t>
  </si>
  <si>
    <t>8422 Actividades de defensa.</t>
  </si>
  <si>
    <t>8423 Orden público y actividades de seguridad.</t>
  </si>
  <si>
    <t>8424 Administración de justicia.</t>
  </si>
  <si>
    <t>8430 Actividades de planes de seguridad social de afiliación obligatoria.</t>
  </si>
  <si>
    <t>8511 Educación de la primera infancia.</t>
  </si>
  <si>
    <t>8512 Educación preescolar.</t>
  </si>
  <si>
    <t>8513 Educación básica primaria.</t>
  </si>
  <si>
    <t>8521 Educación básica secundaria.</t>
  </si>
  <si>
    <t>8522 Educación media académica.</t>
  </si>
  <si>
    <t>8523 Educación media técnica y de formación laboral.</t>
  </si>
  <si>
    <t>8530 Establecimientos que combinan diferentes niveles de educación.</t>
  </si>
  <si>
    <t>8541 Educación técnica profesional.</t>
  </si>
  <si>
    <t>8542 Educación tecnológica.</t>
  </si>
  <si>
    <t>8543 Educación de instituciones universitarias o de escuelas tecnológicas.</t>
  </si>
  <si>
    <t>8544 Educación de universidades.</t>
  </si>
  <si>
    <t>8551 Formación académica no formal.</t>
  </si>
  <si>
    <t>8552 Enseñanza deportiva y recreativa.</t>
  </si>
  <si>
    <t>8553 Enseñanza cultural.</t>
  </si>
  <si>
    <t>8559 Otros tipos de educación n.c.p.</t>
  </si>
  <si>
    <t>8560 Actividades de apoyo a la educación.</t>
  </si>
  <si>
    <t>8610 Actividades de hospitales y clínicas, con internación.</t>
  </si>
  <si>
    <t>8621 Actividades de la práctica médica, sin internación.</t>
  </si>
  <si>
    <t>8622 Actividades de la práctica odontológica.</t>
  </si>
  <si>
    <t>8691 Actividades de apoyo diagnóstico.</t>
  </si>
  <si>
    <t>8692 Actividades de apoyo terapéutico.</t>
  </si>
  <si>
    <t>8699 Otras actividades de atención de la salud humana.</t>
  </si>
  <si>
    <t>8710 Actividades de atención residencial medicalizada de tipo general.</t>
  </si>
  <si>
    <t>8720 Actividades de atención residencial, para el cuidado de pacientes con retardo mental, enfermedad mental y consumo de sustancias psicoactivas.</t>
  </si>
  <si>
    <t>8730 Actividades de atención en instituciones para el cuidado de personas mayores y/o discapacitadas.</t>
  </si>
  <si>
    <t>8790 Otras actividades de atención en instituciones con alojamiento</t>
  </si>
  <si>
    <t>8810 Actividades de asistencia social sin alojamiento para personas mayores y discapacitadas.</t>
  </si>
  <si>
    <t>8890 Otras actividades de asistencia social sin alojamiento.</t>
  </si>
  <si>
    <t>9001 Creación literaria.</t>
  </si>
  <si>
    <t>9002 Creación musical.</t>
  </si>
  <si>
    <t>9003 Creación teatral.</t>
  </si>
  <si>
    <t>9004 Creación audiovisual.</t>
  </si>
  <si>
    <t>9005 Artes plásticas y visuales.</t>
  </si>
  <si>
    <t>9006 Actividades teatrales.</t>
  </si>
  <si>
    <t>9007 Actividades de espectáculos musicales en vivo.</t>
  </si>
  <si>
    <t>9008 Otras actividades de espectáculos en vivo.</t>
  </si>
  <si>
    <t>9101 Actividades de bibliotecas y archivos.</t>
  </si>
  <si>
    <t>9102 Actividades y funcionamiento de museos, conservación de edificios y sitios históricos.</t>
  </si>
  <si>
    <t>9103 Actividades de jardines botánicos, zoológicos y reservas naturales.</t>
  </si>
  <si>
    <t>9200 Actividades de juegos de azar y apuestas.</t>
  </si>
  <si>
    <t>9311 Gestión de instalaciones deportivas.</t>
  </si>
  <si>
    <t>9312 Actividades de clubes deportivos.</t>
  </si>
  <si>
    <t>9319 Otras actividades deportivas.</t>
  </si>
  <si>
    <t>9321 Actividades de parques de atracciones y parques temáticos.</t>
  </si>
  <si>
    <t>9329 Otras actividades recreativas y de esparcimiento n.c.p.</t>
  </si>
  <si>
    <t>9411 Actividades de asociaciones empresariales y de empleadores</t>
  </si>
  <si>
    <t>9412 Actividades de asociaciones profesionales</t>
  </si>
  <si>
    <t>9420 Actividades de sindicatos de empleados.</t>
  </si>
  <si>
    <t>9491 Actividades de asociaciones religiosas.</t>
  </si>
  <si>
    <t>9492 Actividades de asociaciones políticas.</t>
  </si>
  <si>
    <t>9499 Actividades de otras asociaciones n.c.p.</t>
  </si>
  <si>
    <t>9511 Mantenimiento y reparación de computadores y de equipo periférico.</t>
  </si>
  <si>
    <t>9512 Mantenimiento y reparación de equipos de comunicación.</t>
  </si>
  <si>
    <t>9521 Mantenimiento y reparación de aparatos electrónicos de consumo.</t>
  </si>
  <si>
    <t>9522 Mantenimiento y reparación de aparatos y equipos domésticos y de jardinería.</t>
  </si>
  <si>
    <t>9523 Reparación de calzado y artículos de cuero.</t>
  </si>
  <si>
    <t>9524 Reparación de muebles y accesorios para el hogar.</t>
  </si>
  <si>
    <t>9529 Mantenimiento y reparación de otros efectos personales y enseres domésticos.</t>
  </si>
  <si>
    <t>9601 Lavado y limpieza, incluso la limpieza en seco, de productos textiles y de piel.</t>
  </si>
  <si>
    <t>9602 Peluquería y otros tratamientos de belleza.</t>
  </si>
  <si>
    <t>9603 Pompas fúnebres y actividades relacionadas.</t>
  </si>
  <si>
    <t>9609 Otras actividades de servicios personales n.c.p.</t>
  </si>
  <si>
    <t>9700 Actividades de los hogares individuales como empleadores de personal doméstico.</t>
  </si>
  <si>
    <t>9810 Actividades no diferenciadas de los hogares individuales como productores de bienes para uso propio.</t>
  </si>
  <si>
    <t>9820 Actividades no diferenciadas de los hogares individuales como productores de servicios para uso propio.</t>
  </si>
  <si>
    <t>9900 Actividades de organizaciones y entidades extraterritoriales.</t>
  </si>
  <si>
    <t>DIRECCIÓN DE NOTIFICACIÓN</t>
  </si>
  <si>
    <t>TELÉFONO</t>
  </si>
  <si>
    <t>No. DE ESTABLECIMIENTOS</t>
  </si>
  <si>
    <t>FECHA DE PRESENTACIÓN</t>
  </si>
  <si>
    <t>INFORMACION DEL CONTRIBUYENTE</t>
  </si>
  <si>
    <t>CLASIFICACIÓN DEL IVA</t>
  </si>
  <si>
    <t>CÓDIGO CIIU ACTIVIDAD 2</t>
  </si>
  <si>
    <t>CÓDIGO CIIU ACTIVIDAD 3</t>
  </si>
  <si>
    <t>CÓDIGO CIIU ACTIVIDAD 4</t>
  </si>
  <si>
    <t>TOTAL INGRESOS BRUTOS ORDINARIOS Y EXTRAORDINARIOS EN TODO EL PAIS</t>
  </si>
  <si>
    <t>TOTAL INGRESOS BRUTOS  ORDINARIOS Y EXTRAORDINARIOS EN ESTE MUNICIPIO (RENGLON 8 MENOS 9)</t>
  </si>
  <si>
    <t>TOTAL INGRESOS ACTIVIDAD 2</t>
  </si>
  <si>
    <t>TOTAL INGRESOS ACTIVIDAD 3</t>
  </si>
  <si>
    <t xml:space="preserve">         Comercio al por mayor y al por menor de Cemento ( NO TIENE CODIGO DIAN -  ASIGNADO POR OF RENTAS PARA LIQUIDAR TARIFA)</t>
  </si>
  <si>
    <t>CÓDIGO</t>
  </si>
  <si>
    <t>Q</t>
  </si>
  <si>
    <t>TIENE AVISOS Y TABLEROS</t>
  </si>
  <si>
    <t>No. OFICINAS</t>
  </si>
  <si>
    <t xml:space="preserve">            Actividades Ocasionales de Personas Naturales o Empresas </t>
  </si>
  <si>
    <t xml:space="preserve">            Actividades de Vendedores Ambulantes o Estacionarios - </t>
  </si>
  <si>
    <t>DESCUENTO POR PRONTO PAGO</t>
  </si>
  <si>
    <t>SECTOR FINANCIERO OFIC  ADICIONAL</t>
  </si>
  <si>
    <t>MENOS DEDUCCIONES</t>
  </si>
  <si>
    <t>MENOS ANTICIPO LIQUIDADO EN EL AÑO GRAVABLE ANTERIOR</t>
  </si>
  <si>
    <t xml:space="preserve">VALOR A PAGAR POR IMPUESTOS - </t>
  </si>
  <si>
    <t>FAVOR DILIGENCIAR LOS AMARILLOS</t>
  </si>
  <si>
    <t>FAVOR NO AUMENTAR O QUITAR FILAS O COLUMNAS, PARA QUE LAS FUNCIONES LAS HAGA CORRECTAMENTE.  GRACIAS</t>
  </si>
  <si>
    <t>No reglamentada en el Municipio de Cartago</t>
  </si>
  <si>
    <t>ALCALDIA CARTAGO</t>
  </si>
  <si>
    <t>CALCULAR EL DIGITO DE VERIFICACIÓN</t>
  </si>
  <si>
    <t>No.OF</t>
  </si>
  <si>
    <t>VALOR PAGO IMPUESTO MENSUAL</t>
  </si>
  <si>
    <t>VALOR PAGO IMPUESTO DIARIO</t>
  </si>
  <si>
    <t>Limpiar Datos</t>
  </si>
  <si>
    <t>crtl+e</t>
  </si>
  <si>
    <t>VALOR INGRESOS PROMEDIO MENSUAL</t>
  </si>
  <si>
    <t>VALOR A PAGAR POR IMPUESTOS + SANCIONES</t>
  </si>
  <si>
    <t>4775 Comercio al por menor de artículos de segunda mano - Retroventa</t>
  </si>
  <si>
    <t>MÁS ANTICIPO DEL AÑO SIGUIENTE (Liquide porcentaje según Acuerdo Municipal o Distrital)</t>
  </si>
  <si>
    <t>VALOR VENTAS PROMEDIO DIARIA</t>
  </si>
  <si>
    <t>MÁS SOBRETASA DE SEGURIDAD (Ley 1421 de 2011) (líquidela según el acuerdo municipal o distrital)</t>
  </si>
  <si>
    <t xml:space="preserve">         MÁS ANTICIPO DEL AÑO SIGUIENTE (Líquide porcentaje según Acuerdo Municipal o Distrital)</t>
  </si>
  <si>
    <t>MENOS DESCUENTO POR PRONTO PAGO (Liquidelo según el Acuerdo Municipal o Distrital)</t>
  </si>
  <si>
    <t>VA A PAGAR TODO EL IMPUESTO DEL AÑO?.</t>
  </si>
  <si>
    <t>VA A PAGAR POR TRIMESTRES?</t>
  </si>
  <si>
    <t>CUANTOS TRIMESTRES?</t>
  </si>
  <si>
    <t>MENOS VALOR DE EXENCIÓN O EXONERACIÓN SOBRE EL ICA Y NO SOBRE LOS INGRESOS</t>
  </si>
  <si>
    <t>MUNICIPIO O DISTRITO DE LA DIRECCIÒN</t>
  </si>
  <si>
    <t>DEPARTAMENTO</t>
  </si>
  <si>
    <t>5 CORREO ELECTRÓNICO</t>
  </si>
  <si>
    <t>6. Nº DE ESTABLECIMIENTOS</t>
  </si>
  <si>
    <t>7. CLASIFICACIÓN DEL IVA</t>
  </si>
  <si>
    <t>NOMBRES Y APELLIDOS Ó RAZÓN SOCIAL</t>
  </si>
  <si>
    <t>DESCUENTO PRONTO PAGO</t>
  </si>
  <si>
    <t>TOTAL INGRESOS ACTIVIDAD 4</t>
  </si>
  <si>
    <t>TOTAL INGRESOS ACTIVIDAD 5</t>
  </si>
  <si>
    <t xml:space="preserve">RAZON SOCIAL - PJ </t>
  </si>
  <si>
    <t>CÓDIGO CIIU ACTIVIDAD 5</t>
  </si>
  <si>
    <t>ACTIVIDAD 1 (UNICA Ó PPAL)</t>
  </si>
  <si>
    <t>TOTAL INGRESOS ORDINARIOS Y EXTRAORDINARIOS ACTIVIDAD UNICA</t>
  </si>
  <si>
    <t>+ TOTAL INGRESOS EXTRAORDINARIOS ACT 1  PPAL</t>
  </si>
  <si>
    <t>CÓDIGO CIIU ACTIVIDAD 1 ÚNICA/PPAL</t>
  </si>
  <si>
    <t>DATOS ADICIONALES AL FORMULARIO PARA PRESENTAR ALCALDIA</t>
  </si>
  <si>
    <t>1 COPIA DEL RUT</t>
  </si>
  <si>
    <t>3 CERTIFICADO DE CÁMARA DE COMERCIO</t>
  </si>
  <si>
    <t>2 CERTIFICADO DE BOMBEROS</t>
  </si>
  <si>
    <t>4 USO DEL SUELO SI ES NEGOCIO NUEVO</t>
  </si>
  <si>
    <t xml:space="preserve">7 COPIA DE LA DECLARACIÓN DE RENTA SI SUPERA TOPES </t>
  </si>
  <si>
    <t>Firma del Contador</t>
  </si>
  <si>
    <t>Revisor Fiscal</t>
  </si>
  <si>
    <t xml:space="preserve">MÁS SOBRETASA BOMBERIL (Ley 1575 de 2012) (Si la hay, liquidela según el acuerdo municipal o distrital)																					</t>
  </si>
  <si>
    <t>RESPONSABLE IVA</t>
  </si>
  <si>
    <t>5 SI NO ES RESPONSABLE DE IVA LIBRO FISCAL</t>
  </si>
  <si>
    <t>6 SI ES RESPONSABLE DEL IVA Ó IMPUESTO AL CONSUMO</t>
  </si>
  <si>
    <t xml:space="preserve">Fabricación de pinturas, barnices y revestimientos similares, tintas para impresión y masillas.    </t>
  </si>
  <si>
    <t xml:space="preserve">GRAN CONTRIBUYENTE </t>
  </si>
  <si>
    <t>NO RESPONSABLE IVA + INC</t>
  </si>
  <si>
    <t xml:space="preserve">SANCIONES </t>
  </si>
  <si>
    <t>INTERESES POR MORA</t>
  </si>
  <si>
    <t>MENOS RETENCIONES</t>
  </si>
  <si>
    <t>Cartago</t>
  </si>
  <si>
    <t>REPRODUCE: DIRECCIÓN DE RENTAS - 212 5999</t>
  </si>
  <si>
    <t xml:space="preserve">Espacio Reservado para sello de la Dirección de Rentas </t>
  </si>
  <si>
    <r>
      <t xml:space="preserve">TOTAL INGRESOS NETOS GRAVABLES </t>
    </r>
    <r>
      <rPr>
        <b/>
        <sz val="10"/>
        <color indexed="8"/>
        <rFont val="Calibri"/>
        <family val="2"/>
      </rPr>
      <t>(RENGLON 10 MENOS RENGLÓN 11, 12, 13, 14 Y 15)</t>
    </r>
  </si>
  <si>
    <r>
      <t>TOTAL IMPUESTO DE INDUSTRIA Y COMERCIO</t>
    </r>
    <r>
      <rPr>
        <b/>
        <sz val="10"/>
        <color indexed="8"/>
        <rFont val="Calibri"/>
        <family val="2"/>
      </rPr>
      <t xml:space="preserve"> (RENGLÓN 17+19)</t>
    </r>
  </si>
  <si>
    <r>
      <t xml:space="preserve">IMPUESTO DE AVISOS Y TABLEROS </t>
    </r>
    <r>
      <rPr>
        <sz val="10"/>
        <color indexed="8"/>
        <rFont val="Calibri"/>
        <family val="2"/>
      </rPr>
      <t>(15% del renglón 20)</t>
    </r>
  </si>
  <si>
    <r>
      <t xml:space="preserve">TOTAL IMPUESTO A CARGO </t>
    </r>
    <r>
      <rPr>
        <b/>
        <sz val="10"/>
        <color indexed="8"/>
        <rFont val="Calibri"/>
        <family val="2"/>
      </rPr>
      <t>(RENGLÓN 20+21+22+23+24)</t>
    </r>
  </si>
  <si>
    <r>
      <t xml:space="preserve">TOTAL SALDO A CARGO </t>
    </r>
    <r>
      <rPr>
        <b/>
        <sz val="10"/>
        <color indexed="8"/>
        <rFont val="Calibri"/>
        <family val="2"/>
      </rPr>
      <t>(RENGLÓN 25-26-27-28-29+30+31-32)</t>
    </r>
  </si>
  <si>
    <r>
      <t>TOTAL SALDO A FAVOR</t>
    </r>
    <r>
      <rPr>
        <b/>
        <sz val="10"/>
        <color indexed="8"/>
        <rFont val="Calibri"/>
        <family val="2"/>
      </rPr>
      <t xml:space="preserve"> (RENGLÓN 25-26-27-28-29+30+31-32) Si el resultado es menor a cero</t>
    </r>
  </si>
  <si>
    <r>
      <t>TOTAL A PAGAR</t>
    </r>
    <r>
      <rPr>
        <b/>
        <sz val="10"/>
        <color indexed="8"/>
        <rFont val="Calibri"/>
        <family val="2"/>
      </rPr>
      <t xml:space="preserve"> (RENGLÓN 35-36+37)</t>
    </r>
  </si>
  <si>
    <r>
      <rPr>
        <b/>
        <sz val="10"/>
        <color indexed="8"/>
        <rFont val="Calibri"/>
        <family val="2"/>
      </rPr>
      <t xml:space="preserve">SECCIÓN PAGO VOLUNTARIO                                            </t>
    </r>
    <r>
      <rPr>
        <sz val="10"/>
        <color indexed="8"/>
        <rFont val="Calibri"/>
        <family val="2"/>
      </rPr>
      <t>(Solamente donde exista esta opción)</t>
    </r>
  </si>
  <si>
    <r>
      <t xml:space="preserve">40. TOTAL A PAGAR CON PAGO VOLUNTARIO </t>
    </r>
    <r>
      <rPr>
        <b/>
        <sz val="10"/>
        <color indexed="8"/>
        <rFont val="Calibri"/>
        <family val="2"/>
      </rPr>
      <t>(Renglón 38 + 39)</t>
    </r>
  </si>
  <si>
    <r>
      <t xml:space="preserve">NETO  INGR </t>
    </r>
    <r>
      <rPr>
        <b/>
        <sz val="6"/>
        <color indexed="8"/>
        <rFont val="Calibri"/>
        <family val="2"/>
      </rPr>
      <t xml:space="preserve">ACTIV  PPAL </t>
    </r>
    <r>
      <rPr>
        <sz val="6"/>
        <color indexed="8"/>
        <rFont val="Calibri"/>
        <family val="2"/>
      </rPr>
      <t>+ INGR EXTRAORDI  - INGR FUERA MUNICIPIO</t>
    </r>
  </si>
  <si>
    <t>MENOS TOTAL INGR FUERA DEL MPIO</t>
  </si>
  <si>
    <t>NETO TOTAL INGR ACTIVI UNICA PPAL</t>
  </si>
  <si>
    <t>TOTAL INGR BRUTOS ORDNARIOS ACT 1 PPAL</t>
  </si>
  <si>
    <t xml:space="preserve">1812 Actividades de servicios Relacionados con la impresión </t>
  </si>
  <si>
    <t>1820 Producción de copias a partir de grabaciones originales</t>
  </si>
  <si>
    <t>1910 Fabricación de Productos de Hornos de coque</t>
  </si>
  <si>
    <t xml:space="preserve">1921 Fabricación de productos de la Refinación del petróleo </t>
  </si>
  <si>
    <t xml:space="preserve">1922 Actividad de Mezclas de combustibles </t>
  </si>
  <si>
    <t xml:space="preserve">2011 Fabricación de Sustancias y productos químicos básicos </t>
  </si>
  <si>
    <t>2012 Fabricación de abonos y compuestos inorgánicos nitrogenados</t>
  </si>
  <si>
    <t xml:space="preserve">2013 Fabricación de plásticos en formas primarias </t>
  </si>
  <si>
    <t xml:space="preserve">2391 Fabricación de productos refráctarios </t>
  </si>
  <si>
    <t xml:space="preserve">2392 Fabricación de mteriales de arcilla para la construcción </t>
  </si>
  <si>
    <r>
      <t xml:space="preserve">POR FAVOR, PARA IMPRIMIR SOLO DÉ LA ORDEN. </t>
    </r>
    <r>
      <rPr>
        <b/>
        <u/>
        <sz val="12"/>
        <color theme="1"/>
        <rFont val="Calibri"/>
        <family val="2"/>
        <scheme val="minor"/>
      </rPr>
      <t xml:space="preserve"> </t>
    </r>
    <r>
      <rPr>
        <b/>
        <u/>
        <sz val="12"/>
        <color rgb="FFFF0000"/>
        <rFont val="Calibri"/>
        <family val="2"/>
        <scheme val="minor"/>
      </rPr>
      <t>YA ESTÁ LISTA EL ÁRE A DEI MPRESIÓN</t>
    </r>
    <r>
      <rPr>
        <b/>
        <sz val="12"/>
        <color theme="1"/>
        <rFont val="Calibri"/>
        <family val="2"/>
        <scheme val="minor"/>
      </rPr>
      <t>.  GRACIAS!</t>
    </r>
  </si>
  <si>
    <t>Marzo</t>
  </si>
  <si>
    <t xml:space="preserve"> </t>
  </si>
  <si>
    <t xml:space="preserve">9200 Actividades de juegos de azar y apuestas </t>
  </si>
  <si>
    <t>Valle del Cauca</t>
  </si>
  <si>
    <t>MUNICIPIO DE  LA NOTIFICACIÓN</t>
  </si>
  <si>
    <t>DEPARTAMENTO DE LA NOTIFICACIÓN</t>
  </si>
  <si>
    <t>Enero</t>
  </si>
  <si>
    <t>Febrero</t>
  </si>
  <si>
    <t>Acuerdo 039  de diciembre 27 / 2021</t>
  </si>
  <si>
    <t>1031 Extracción de aceites de origen vegetal crudo</t>
  </si>
  <si>
    <t>1032 Extracción de aceites y grasas de origen vegetal refinados</t>
  </si>
  <si>
    <t>1033 Extracción de aceites y grasas de origen animal</t>
  </si>
  <si>
    <t xml:space="preserve">7111 Actividades de arquitectura </t>
  </si>
  <si>
    <t>7112 Actividades de ingeniería y otras actividades conexas de consultoría técnica</t>
  </si>
  <si>
    <t>9311 Gestión de instalaciones deportiva</t>
  </si>
  <si>
    <t>9319 Otras actividades deportivas</t>
  </si>
  <si>
    <t xml:space="preserve">9411 Actividades de asociaciones empresariales y de empleadores </t>
  </si>
  <si>
    <t xml:space="preserve">9412 Actividades de asociaciones profesionales </t>
  </si>
  <si>
    <t>9491 Actividades de asociaciones religiosas</t>
  </si>
  <si>
    <t>9492 Actividades de asociaciones políticas</t>
  </si>
  <si>
    <t>Ben.Obras/Feb</t>
  </si>
  <si>
    <t>B.Ob Feb</t>
  </si>
  <si>
    <t>B.Ob Marz</t>
  </si>
  <si>
    <t>Ben.Obras/Mar</t>
  </si>
  <si>
    <t>U.V.T.  2023</t>
  </si>
  <si>
    <t>Abril - Dic</t>
  </si>
  <si>
    <r>
      <t xml:space="preserve">Señor contribuyente para acceder al Beneficio, descuento por impacto directo de obras de infraestructura en la Ciudad de Cartago, </t>
    </r>
    <r>
      <rPr>
        <b/>
        <u/>
        <sz val="10"/>
        <color theme="1"/>
        <rFont val="Arial"/>
        <family val="2"/>
      </rPr>
      <t>Revisar Resolución 03/2023
Beneficio Obras ene/feb 20%  Marzo 15%</t>
    </r>
  </si>
  <si>
    <t>Sanción Mínima,   
A partir de abril 1/2023</t>
  </si>
  <si>
    <t>UVT 2022</t>
  </si>
  <si>
    <t>UVT 2022  /  Tarifa a liquidar</t>
  </si>
  <si>
    <t>El descuento Beneficio obras, solo aplica para contribuyentes que tuvieron incidencia directa de las obras desarrolladas por el Municipio, se reqiuiere certificación de Planeación. 
No Aplica Grandes contribuyentes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</si>
</sst>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3">
    <numFmt numFmtId="41" formatCode="_-* #,##0_-;\-* #,##0_-;_-* &quot;-&quot;_-;_-@_-"/>
    <numFmt numFmtId="43" formatCode="_-* #,##0.00_-;\-* #,##0.00_-;_-* &quot;-&quot;??_-;_-@_-"/>
    <numFmt numFmtId="164" formatCode="&quot;$&quot;\ #,##0_);\(&quot;$&quot;\ #,##0\)"/>
    <numFmt numFmtId="165" formatCode="&quot;$&quot;\ #,##0.00_);\(&quot;$&quot;\ #,##0.00\)"/>
    <numFmt numFmtId="166" formatCode="_(&quot;$&quot;\ * #,##0_);_(&quot;$&quot;\ * \(#,##0\);_(&quot;$&quot;\ * &quot;-&quot;_);_(@_)"/>
    <numFmt numFmtId="167" formatCode="_(* #,##0.00_);_(* \(#,##0.00\);_(* &quot;-&quot;??_);_(@_)"/>
    <numFmt numFmtId="168" formatCode="[$-C0A]d\-mmm\-yyyy;@"/>
    <numFmt numFmtId="169" formatCode="_ * #,##0.00_ ;_ * \-#,##0.00_ ;_ * &quot;-&quot;??_ ;_ @_ "/>
    <numFmt numFmtId="170" formatCode="#,##0.00_ ;[Red]\-#,##0.00\ "/>
    <numFmt numFmtId="171" formatCode="#,000.00;\-0;;@"/>
    <numFmt numFmtId="172" formatCode="#,000.00;\(0\);;@"/>
    <numFmt numFmtId="173" formatCode="_ [$€-2]* #,##0.00_ ;_ [$€-2]* \-#,##0.00_ ;_ [$€-2]* &quot;-&quot;??_ "/>
    <numFmt numFmtId="174" formatCode="#,##0.00000_ ;[Red]\-#,##0.00000\ "/>
    <numFmt numFmtId="175" formatCode="#,##0.00000_);\(#,##0.00000\)"/>
    <numFmt numFmtId="176" formatCode="0_);\(0\)"/>
    <numFmt numFmtId="177" formatCode="#,##0.0_ ;[Red]\-#,##0.0\ "/>
    <numFmt numFmtId="178" formatCode="#,##0.0_);[Red]\(#,##0.0\)"/>
    <numFmt numFmtId="179" formatCode="#,##0.00_ ;\-#,##0.00\ "/>
    <numFmt numFmtId="180" formatCode="0.0"/>
    <numFmt numFmtId="181" formatCode="#,000;\-0;;@"/>
    <numFmt numFmtId="182" formatCode="_(* #,##0_);_(* \(#,##0\);_(* &quot;-&quot;??_);_(@_)"/>
    <numFmt numFmtId="183" formatCode="#,##0;[Red]\(#,##0\)"/>
    <numFmt numFmtId="184" formatCode="#,000;\(0\);;@"/>
  </numFmts>
  <fonts count="84" x14ac:knownFonts="1">
    <font>
      <sz val="11"/>
      <color theme="1"/>
      <name val="Calibri"/>
      <family val="2"/>
      <scheme val="minor"/>
    </font>
    <font>
      <sz val="10"/>
      <name val="Arial"/>
      <family val="2"/>
    </font>
    <font>
      <sz val="10"/>
      <name val="Calibri"/>
      <family val="2"/>
    </font>
    <font>
      <sz val="8"/>
      <name val="Arial"/>
      <family val="2"/>
    </font>
    <font>
      <u/>
      <sz val="10"/>
      <color indexed="12"/>
      <name val="Arial"/>
      <family val="2"/>
    </font>
    <font>
      <sz val="9"/>
      <name val="Calibri"/>
      <family val="2"/>
    </font>
    <font>
      <b/>
      <sz val="12"/>
      <name val="Calibri"/>
      <family val="2"/>
    </font>
    <font>
      <sz val="8"/>
      <name val="Calibri"/>
      <family val="2"/>
    </font>
    <font>
      <b/>
      <sz val="8"/>
      <name val="Calibri"/>
      <family val="2"/>
    </font>
    <font>
      <b/>
      <sz val="10"/>
      <name val="Calibri"/>
      <family val="2"/>
    </font>
    <font>
      <b/>
      <sz val="9"/>
      <name val="Calibri"/>
      <family val="2"/>
    </font>
    <font>
      <b/>
      <sz val="48"/>
      <name val="Calibri"/>
      <family val="2"/>
    </font>
    <font>
      <b/>
      <sz val="9"/>
      <color indexed="81"/>
      <name val="Tahoma"/>
      <family val="2"/>
    </font>
    <font>
      <sz val="10"/>
      <color indexed="8"/>
      <name val="Calibri"/>
      <family val="2"/>
    </font>
    <font>
      <b/>
      <sz val="10"/>
      <color indexed="8"/>
      <name val="Calibri"/>
      <family val="2"/>
    </font>
    <font>
      <sz val="11"/>
      <color theme="1"/>
      <name val="Calibri"/>
      <family val="2"/>
      <scheme val="minor"/>
    </font>
    <font>
      <sz val="11"/>
      <color theme="0"/>
      <name val="Calibri"/>
      <family val="2"/>
      <scheme val="minor"/>
    </font>
    <font>
      <u/>
      <sz val="11"/>
      <color theme="10"/>
      <name val="Calibri"/>
      <family val="2"/>
      <scheme val="minor"/>
    </font>
    <font>
      <sz val="11"/>
      <color theme="1"/>
      <name val="Arial"/>
      <family val="2"/>
    </font>
    <font>
      <b/>
      <sz val="11"/>
      <color theme="1"/>
      <name val="Calibri"/>
      <family val="2"/>
      <scheme val="minor"/>
    </font>
    <font>
      <sz val="8"/>
      <name val="Calibri"/>
      <family val="2"/>
      <scheme val="minor"/>
    </font>
    <font>
      <sz val="8"/>
      <color rgb="FFFF0000"/>
      <name val="Arial"/>
      <family val="2"/>
    </font>
    <font>
      <sz val="10"/>
      <color rgb="FFFF0000"/>
      <name val="Calibri"/>
      <family val="2"/>
    </font>
    <font>
      <sz val="8"/>
      <color rgb="FF00B050"/>
      <name val="Calibri"/>
      <family val="2"/>
      <scheme val="minor"/>
    </font>
    <font>
      <sz val="8"/>
      <color rgb="FFFF0000"/>
      <name val="Calibri"/>
      <family val="2"/>
      <scheme val="minor"/>
    </font>
    <font>
      <sz val="8"/>
      <color rgb="FFC00000"/>
      <name val="Calibri"/>
      <family val="2"/>
      <scheme val="minor"/>
    </font>
    <font>
      <sz val="10"/>
      <name val="Calibri"/>
      <family val="2"/>
      <scheme val="minor"/>
    </font>
    <font>
      <sz val="10"/>
      <color rgb="FFFF0000"/>
      <name val="Calibri"/>
      <family val="2"/>
      <scheme val="minor"/>
    </font>
    <font>
      <sz val="9"/>
      <color rgb="FFFF0000"/>
      <name val="Calibri"/>
      <family val="2"/>
      <scheme val="minor"/>
    </font>
    <font>
      <sz val="10"/>
      <color rgb="FFFF0000"/>
      <name val="Arial"/>
      <family val="2"/>
    </font>
    <font>
      <sz val="12"/>
      <color theme="1"/>
      <name val="Calibri"/>
      <family val="2"/>
      <scheme val="minor"/>
    </font>
    <font>
      <sz val="8"/>
      <color theme="1"/>
      <name val="Calibri"/>
      <family val="2"/>
      <scheme val="minor"/>
    </font>
    <font>
      <sz val="10"/>
      <color theme="1"/>
      <name val="Calibri"/>
      <family val="2"/>
      <scheme val="minor"/>
    </font>
    <font>
      <b/>
      <sz val="10"/>
      <color theme="1"/>
      <name val="Times New Roman"/>
      <family val="1"/>
    </font>
    <font>
      <sz val="9"/>
      <color theme="1"/>
      <name val="Calibri"/>
      <family val="2"/>
      <scheme val="minor"/>
    </font>
    <font>
      <sz val="14"/>
      <color theme="1"/>
      <name val="Calibri"/>
      <family val="2"/>
      <scheme val="minor"/>
    </font>
    <font>
      <b/>
      <i/>
      <sz val="11"/>
      <color theme="1"/>
      <name val="Calibri"/>
      <family val="2"/>
      <scheme val="minor"/>
    </font>
    <font>
      <b/>
      <sz val="10"/>
      <color theme="1"/>
      <name val="Calibri"/>
      <family val="2"/>
      <scheme val="minor"/>
    </font>
    <font>
      <b/>
      <sz val="14"/>
      <color theme="1"/>
      <name val="Calibri"/>
      <family val="2"/>
      <scheme val="minor"/>
    </font>
    <font>
      <b/>
      <sz val="9"/>
      <color theme="1"/>
      <name val="Calibri"/>
      <family val="2"/>
      <scheme val="minor"/>
    </font>
    <font>
      <b/>
      <i/>
      <sz val="8"/>
      <color theme="1"/>
      <name val="Times New Roman"/>
      <family val="1"/>
    </font>
    <font>
      <b/>
      <sz val="12"/>
      <color theme="1"/>
      <name val="Times New Roman"/>
      <family val="1"/>
    </font>
    <font>
      <b/>
      <sz val="8"/>
      <color theme="1"/>
      <name val="Calibri"/>
      <family val="2"/>
      <scheme val="minor"/>
    </font>
    <font>
      <sz val="8"/>
      <color theme="1"/>
      <name val="Calibri"/>
      <family val="2"/>
    </font>
    <font>
      <b/>
      <sz val="12"/>
      <color theme="1"/>
      <name val="Calibri"/>
      <family val="2"/>
    </font>
    <font>
      <b/>
      <sz val="12"/>
      <color theme="1"/>
      <name val="Calibri"/>
      <family val="2"/>
      <scheme val="minor"/>
    </font>
    <font>
      <sz val="7"/>
      <color theme="1"/>
      <name val="Calibri"/>
      <family val="2"/>
      <scheme val="minor"/>
    </font>
    <font>
      <sz val="8"/>
      <color theme="0"/>
      <name val="Calibri"/>
      <family val="2"/>
      <scheme val="minor"/>
    </font>
    <font>
      <sz val="8"/>
      <color theme="1"/>
      <name val="Arial"/>
      <family val="2"/>
    </font>
    <font>
      <sz val="10"/>
      <color theme="1"/>
      <name val="Calibri"/>
      <family val="2"/>
    </font>
    <font>
      <b/>
      <sz val="18"/>
      <color theme="1"/>
      <name val="Calibri"/>
      <family val="2"/>
      <scheme val="minor"/>
    </font>
    <font>
      <b/>
      <sz val="16"/>
      <color theme="1"/>
      <name val="Arial"/>
      <family val="2"/>
    </font>
    <font>
      <sz val="9"/>
      <color theme="1"/>
      <name val="Calibri"/>
      <family val="2"/>
    </font>
    <font>
      <b/>
      <sz val="14"/>
      <color theme="1"/>
      <name val="Times New Roman"/>
      <family val="1"/>
    </font>
    <font>
      <sz val="10"/>
      <color theme="0"/>
      <name val="Calibri"/>
      <family val="2"/>
      <scheme val="minor"/>
    </font>
    <font>
      <sz val="6"/>
      <color theme="1"/>
      <name val="Calibri"/>
      <family val="2"/>
      <scheme val="minor"/>
    </font>
    <font>
      <b/>
      <sz val="10"/>
      <color theme="1"/>
      <name val="Algerian"/>
      <family val="5"/>
    </font>
    <font>
      <b/>
      <sz val="6"/>
      <color indexed="8"/>
      <name val="Calibri"/>
      <family val="2"/>
    </font>
    <font>
      <sz val="6"/>
      <color indexed="8"/>
      <name val="Calibri"/>
      <family val="2"/>
    </font>
    <font>
      <b/>
      <u/>
      <sz val="12"/>
      <color theme="1"/>
      <name val="Calibri"/>
      <family val="2"/>
      <scheme val="minor"/>
    </font>
    <font>
      <sz val="11"/>
      <color rgb="FFFF0000"/>
      <name val="Calibri"/>
      <family val="2"/>
      <scheme val="minor"/>
    </font>
    <font>
      <sz val="14"/>
      <name val="Calibri"/>
      <family val="2"/>
      <scheme val="minor"/>
    </font>
    <font>
      <sz val="9"/>
      <color theme="1"/>
      <name val="Arial"/>
      <family val="2"/>
    </font>
    <font>
      <b/>
      <sz val="8"/>
      <color indexed="81"/>
      <name val="Tahoma"/>
      <family val="2"/>
    </font>
    <font>
      <b/>
      <sz val="11"/>
      <color theme="0"/>
      <name val="Calibri"/>
      <family val="2"/>
      <scheme val="minor"/>
    </font>
    <font>
      <sz val="14"/>
      <color theme="0"/>
      <name val="Calibri"/>
      <family val="2"/>
      <scheme val="minor"/>
    </font>
    <font>
      <sz val="10"/>
      <color theme="1"/>
      <name val="Arial"/>
      <family val="2"/>
    </font>
    <font>
      <b/>
      <u/>
      <sz val="12"/>
      <color rgb="FFFF0000"/>
      <name val="Calibri"/>
      <family val="2"/>
      <scheme val="minor"/>
    </font>
    <font>
      <b/>
      <sz val="7"/>
      <color theme="1"/>
      <name val="Calibri"/>
      <family val="2"/>
      <scheme val="minor"/>
    </font>
    <font>
      <b/>
      <sz val="6"/>
      <color theme="1"/>
      <name val="Calibri"/>
      <family val="2"/>
      <scheme val="minor"/>
    </font>
    <font>
      <sz val="8"/>
      <color theme="0"/>
      <name val="Calibri"/>
      <family val="2"/>
    </font>
    <font>
      <sz val="9"/>
      <color theme="0"/>
      <name val="Calibri"/>
      <family val="2"/>
    </font>
    <font>
      <sz val="11"/>
      <name val="Calibri"/>
      <family val="2"/>
      <scheme val="minor"/>
    </font>
    <font>
      <sz val="7"/>
      <name val="Calibri"/>
      <family val="2"/>
      <scheme val="minor"/>
    </font>
    <font>
      <sz val="9"/>
      <name val="Arial"/>
      <family val="2"/>
    </font>
    <font>
      <sz val="9"/>
      <name val="Calibri"/>
      <family val="2"/>
      <scheme val="minor"/>
    </font>
    <font>
      <sz val="12"/>
      <name val="Calibri"/>
      <family val="2"/>
      <scheme val="minor"/>
    </font>
    <font>
      <b/>
      <sz val="8"/>
      <name val="Calibri"/>
      <family val="2"/>
      <scheme val="minor"/>
    </font>
    <font>
      <b/>
      <sz val="14"/>
      <name val="Calibri"/>
      <family val="2"/>
      <scheme val="minor"/>
    </font>
    <font>
      <b/>
      <sz val="11"/>
      <name val="Calibri"/>
      <family val="2"/>
      <scheme val="minor"/>
    </font>
    <font>
      <b/>
      <sz val="12"/>
      <name val="Calibri"/>
      <family val="2"/>
      <scheme val="minor"/>
    </font>
    <font>
      <b/>
      <sz val="9"/>
      <name val="Calibri"/>
      <family val="2"/>
      <scheme val="minor"/>
    </font>
    <font>
      <b/>
      <sz val="10"/>
      <color theme="1"/>
      <name val="Arial"/>
      <family val="2"/>
    </font>
    <font>
      <b/>
      <u/>
      <sz val="10"/>
      <color theme="1"/>
      <name val="Arial"/>
      <family val="2"/>
    </font>
  </fonts>
  <fills count="21">
    <fill>
      <patternFill patternType="none"/>
    </fill>
    <fill>
      <patternFill patternType="gray125"/>
    </fill>
    <fill>
      <patternFill patternType="solid">
        <fgColor theme="2" tint="-9.9978637043366805E-2"/>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rgb="FFFFFF00"/>
        <bgColor indexed="64"/>
      </patternFill>
    </fill>
    <fill>
      <patternFill patternType="solid">
        <fgColor theme="7" tint="0.59999389629810485"/>
        <bgColor indexed="64"/>
      </patternFill>
    </fill>
    <fill>
      <patternFill patternType="solid">
        <fgColor theme="0"/>
        <bgColor indexed="64"/>
      </patternFill>
    </fill>
    <fill>
      <patternFill patternType="solid">
        <fgColor theme="9" tint="0.39997558519241921"/>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7" tint="0.39997558519241921"/>
        <bgColor indexed="64"/>
      </patternFill>
    </fill>
    <fill>
      <patternFill patternType="solid">
        <fgColor rgb="FFE3A9E9"/>
        <bgColor indexed="64"/>
      </patternFill>
    </fill>
    <fill>
      <patternFill patternType="solid">
        <fgColor theme="4" tint="0.59999389629810485"/>
        <bgColor indexed="64"/>
      </patternFill>
    </fill>
    <fill>
      <patternFill patternType="solid">
        <fgColor rgb="FFFFC000"/>
        <bgColor indexed="64"/>
      </patternFill>
    </fill>
    <fill>
      <patternFill patternType="solid">
        <fgColor theme="5" tint="0.79998168889431442"/>
        <bgColor indexed="64"/>
      </patternFill>
    </fill>
    <fill>
      <patternFill patternType="solid">
        <fgColor theme="2" tint="-0.249977111117893"/>
        <bgColor indexed="64"/>
      </patternFill>
    </fill>
    <fill>
      <patternFill patternType="solid">
        <fgColor theme="9" tint="-0.249977111117893"/>
        <bgColor indexed="64"/>
      </patternFill>
    </fill>
    <fill>
      <patternFill patternType="solid">
        <fgColor theme="8" tint="0.59999389629810485"/>
        <bgColor indexed="64"/>
      </patternFill>
    </fill>
  </fills>
  <borders count="59">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medium">
        <color indexed="64"/>
      </left>
      <right style="medium">
        <color indexed="64"/>
      </right>
      <top/>
      <bottom style="medium">
        <color indexed="64"/>
      </bottom>
      <diagonal/>
    </border>
    <border>
      <left style="thin">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style="medium">
        <color indexed="64"/>
      </right>
      <top/>
      <bottom/>
      <diagonal/>
    </border>
    <border>
      <left style="medium">
        <color indexed="64"/>
      </left>
      <right style="medium">
        <color indexed="64"/>
      </right>
      <top style="thin">
        <color indexed="64"/>
      </top>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theme="0"/>
      </left>
      <right style="thin">
        <color theme="0"/>
      </right>
      <top style="thin">
        <color theme="0"/>
      </top>
      <bottom style="thin">
        <color theme="0"/>
      </bottom>
      <diagonal/>
    </border>
    <border>
      <left/>
      <right/>
      <top/>
      <bottom style="thin">
        <color theme="0"/>
      </bottom>
      <diagonal/>
    </border>
    <border>
      <left/>
      <right style="thin">
        <color indexed="64"/>
      </right>
      <top/>
      <bottom style="medium">
        <color indexed="64"/>
      </bottom>
      <diagonal/>
    </border>
  </borders>
  <cellStyleXfs count="20">
    <xf numFmtId="0" fontId="0" fillId="0" borderId="0"/>
    <xf numFmtId="173" fontId="1" fillId="0" borderId="0" applyFont="0" applyFill="0" applyBorder="0" applyAlignment="0" applyProtection="0"/>
    <xf numFmtId="0" fontId="17" fillId="0" borderId="0" applyNumberFormat="0" applyFill="0" applyBorder="0" applyAlignment="0" applyProtection="0"/>
    <xf numFmtId="0" fontId="4" fillId="0" borderId="0" applyNumberFormat="0" applyFill="0" applyBorder="0" applyAlignment="0" applyProtection="0">
      <alignment vertical="top"/>
      <protection locked="0"/>
    </xf>
    <xf numFmtId="167" fontId="15" fillId="0" borderId="0" applyFont="0" applyFill="0" applyBorder="0" applyAlignment="0" applyProtection="0"/>
    <xf numFmtId="41" fontId="15"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43" fontId="15" fillId="0" borderId="0" applyFont="0" applyFill="0" applyBorder="0" applyAlignment="0" applyProtection="0"/>
    <xf numFmtId="166" fontId="15" fillId="0" borderId="0" applyFont="0" applyFill="0" applyBorder="0" applyAlignment="0" applyProtection="0"/>
    <xf numFmtId="174" fontId="1" fillId="0" borderId="0" applyFont="0" applyFill="0" applyBorder="0" applyAlignment="0" applyProtection="0"/>
    <xf numFmtId="170" fontId="1" fillId="0" borderId="0" applyFont="0" applyFill="0" applyBorder="0" applyAlignment="0" applyProtection="0"/>
    <xf numFmtId="0" fontId="1" fillId="0" borderId="0"/>
    <xf numFmtId="0" fontId="1" fillId="0" borderId="0"/>
    <xf numFmtId="0" fontId="18" fillId="0" borderId="0"/>
    <xf numFmtId="0" fontId="15" fillId="0" borderId="0"/>
    <xf numFmtId="0" fontId="15" fillId="0" borderId="0"/>
    <xf numFmtId="9" fontId="15" fillId="0" borderId="0" applyFont="0" applyFill="0" applyBorder="0" applyAlignment="0" applyProtection="0"/>
    <xf numFmtId="9" fontId="1" fillId="0" borderId="0" applyFont="0" applyFill="0" applyBorder="0" applyAlignment="0" applyProtection="0"/>
    <xf numFmtId="9" fontId="15" fillId="0" borderId="0" applyFont="0" applyFill="0" applyBorder="0" applyAlignment="0" applyProtection="0"/>
  </cellStyleXfs>
  <cellXfs count="962">
    <xf numFmtId="0" fontId="0" fillId="0" borderId="0" xfId="0"/>
    <xf numFmtId="0" fontId="1" fillId="0" borderId="0" xfId="12" applyBorder="1"/>
    <xf numFmtId="0" fontId="2" fillId="0" borderId="0" xfId="12" applyFont="1" applyAlignment="1">
      <alignment horizontal="center"/>
    </xf>
    <xf numFmtId="0" fontId="20" fillId="0" borderId="0" xfId="12" applyFont="1" applyFill="1" applyBorder="1"/>
    <xf numFmtId="0" fontId="20" fillId="0" borderId="0" xfId="12" applyFont="1" applyBorder="1"/>
    <xf numFmtId="0" fontId="2" fillId="0" borderId="0" xfId="12" applyFont="1" applyBorder="1"/>
    <xf numFmtId="0" fontId="2" fillId="0" borderId="1" xfId="12" applyFont="1" applyBorder="1" applyAlignment="1">
      <alignment horizontal="center"/>
    </xf>
    <xf numFmtId="0" fontId="2" fillId="0" borderId="2" xfId="12" applyFont="1" applyBorder="1" applyAlignment="1">
      <alignment horizontal="center"/>
    </xf>
    <xf numFmtId="0" fontId="2" fillId="0" borderId="2" xfId="12" applyFont="1" applyBorder="1"/>
    <xf numFmtId="0" fontId="2" fillId="0" borderId="0" xfId="12" applyFont="1"/>
    <xf numFmtId="0" fontId="2" fillId="0" borderId="3" xfId="12" applyFont="1" applyBorder="1" applyAlignment="1"/>
    <xf numFmtId="0" fontId="2" fillId="0" borderId="4" xfId="12" applyFont="1" applyBorder="1" applyAlignment="1"/>
    <xf numFmtId="0" fontId="2" fillId="0" borderId="1" xfId="12" applyFont="1" applyBorder="1" applyAlignment="1"/>
    <xf numFmtId="0" fontId="2" fillId="0" borderId="4" xfId="12" applyFont="1" applyBorder="1" applyAlignment="1">
      <alignment vertical="top" wrapText="1"/>
    </xf>
    <xf numFmtId="0" fontId="2" fillId="0" borderId="5" xfId="12" applyFont="1" applyBorder="1" applyAlignment="1">
      <alignment vertical="top" wrapText="1"/>
    </xf>
    <xf numFmtId="0" fontId="2" fillId="0" borderId="6" xfId="12" applyFont="1" applyBorder="1" applyAlignment="1">
      <alignment vertical="top" wrapText="1"/>
    </xf>
    <xf numFmtId="0" fontId="2" fillId="0" borderId="7" xfId="12" applyFont="1" applyBorder="1"/>
    <xf numFmtId="0" fontId="2" fillId="0" borderId="3" xfId="12" applyFont="1" applyBorder="1"/>
    <xf numFmtId="0" fontId="2" fillId="0" borderId="4" xfId="12" applyFont="1" applyBorder="1"/>
    <xf numFmtId="0" fontId="9" fillId="0" borderId="8" xfId="12" applyFont="1" applyBorder="1" applyAlignment="1">
      <alignment vertical="center" wrapText="1"/>
    </xf>
    <xf numFmtId="0" fontId="9" fillId="0" borderId="9" xfId="12" applyFont="1" applyBorder="1" applyAlignment="1">
      <alignment vertical="center" wrapText="1"/>
    </xf>
    <xf numFmtId="0" fontId="9" fillId="0" borderId="10" xfId="12" applyFont="1" applyBorder="1" applyAlignment="1">
      <alignment horizontal="center" vertical="center" wrapText="1"/>
    </xf>
    <xf numFmtId="0" fontId="7" fillId="0" borderId="2" xfId="12" applyFont="1" applyBorder="1" applyAlignment="1">
      <alignment horizontal="center" vertical="center" wrapText="1"/>
    </xf>
    <xf numFmtId="0" fontId="1" fillId="0" borderId="5" xfId="12" applyBorder="1"/>
    <xf numFmtId="0" fontId="2" fillId="0" borderId="8" xfId="12" applyFont="1" applyBorder="1"/>
    <xf numFmtId="0" fontId="2" fillId="0" borderId="5" xfId="12" applyFont="1" applyBorder="1"/>
    <xf numFmtId="0" fontId="2" fillId="0" borderId="6" xfId="12" applyFont="1" applyBorder="1"/>
    <xf numFmtId="165" fontId="3" fillId="0" borderId="0" xfId="12" applyNumberFormat="1" applyFont="1" applyAlignment="1">
      <alignment horizontal="center"/>
    </xf>
    <xf numFmtId="0" fontId="3" fillId="0" borderId="11" xfId="12" applyFont="1" applyBorder="1"/>
    <xf numFmtId="0" fontId="3" fillId="0" borderId="0" xfId="12" applyFont="1" applyBorder="1"/>
    <xf numFmtId="0" fontId="3" fillId="0" borderId="0" xfId="12" applyFont="1" applyFill="1" applyBorder="1"/>
    <xf numFmtId="170" fontId="21" fillId="0" borderId="0" xfId="12" applyNumberFormat="1" applyFont="1" applyBorder="1" applyAlignment="1">
      <alignment horizontal="center"/>
    </xf>
    <xf numFmtId="0" fontId="21" fillId="0" borderId="0" xfId="12" applyFont="1" applyBorder="1" applyAlignment="1">
      <alignment horizontal="center"/>
    </xf>
    <xf numFmtId="0" fontId="22" fillId="0" borderId="7" xfId="12" applyFont="1" applyBorder="1" applyAlignment="1">
      <alignment horizontal="center"/>
    </xf>
    <xf numFmtId="0" fontId="2" fillId="0" borderId="7" xfId="12" applyFont="1" applyBorder="1" applyAlignment="1">
      <alignment horizontal="center"/>
    </xf>
    <xf numFmtId="0" fontId="20" fillId="0" borderId="11" xfId="12" applyFont="1" applyBorder="1"/>
    <xf numFmtId="39" fontId="23" fillId="2" borderId="0" xfId="12" applyNumberFormat="1" applyFont="1" applyFill="1" applyBorder="1"/>
    <xf numFmtId="39" fontId="24" fillId="0" borderId="0" xfId="12" applyNumberFormat="1" applyFont="1" applyBorder="1"/>
    <xf numFmtId="39" fontId="25" fillId="2" borderId="0" xfId="12" applyNumberFormat="1" applyFont="1" applyFill="1" applyBorder="1" applyAlignment="1">
      <alignment horizontal="center"/>
    </xf>
    <xf numFmtId="175" fontId="23" fillId="3" borderId="0" xfId="12" applyNumberFormat="1" applyFont="1" applyFill="1" applyBorder="1" applyAlignment="1">
      <alignment horizontal="center"/>
    </xf>
    <xf numFmtId="39" fontId="20" fillId="0" borderId="7" xfId="12" applyNumberFormat="1" applyFont="1" applyBorder="1"/>
    <xf numFmtId="39" fontId="7" fillId="0" borderId="7" xfId="12" applyNumberFormat="1" applyFont="1" applyBorder="1"/>
    <xf numFmtId="39" fontId="2" fillId="0" borderId="6" xfId="12" applyNumberFormat="1" applyFont="1" applyBorder="1"/>
    <xf numFmtId="39" fontId="20" fillId="0" borderId="12" xfId="12" applyNumberFormat="1" applyFont="1" applyBorder="1"/>
    <xf numFmtId="39" fontId="7" fillId="0" borderId="12" xfId="12" applyNumberFormat="1" applyFont="1" applyBorder="1"/>
    <xf numFmtId="39" fontId="2" fillId="0" borderId="13" xfId="12" applyNumberFormat="1" applyFont="1" applyBorder="1"/>
    <xf numFmtId="0" fontId="20" fillId="0" borderId="11" xfId="12" applyFont="1" applyFill="1" applyBorder="1"/>
    <xf numFmtId="39" fontId="23" fillId="0" borderId="0" xfId="12" applyNumberFormat="1" applyFont="1" applyBorder="1"/>
    <xf numFmtId="39" fontId="25" fillId="0" borderId="0" xfId="12" applyNumberFormat="1" applyFont="1" applyFill="1" applyBorder="1" applyAlignment="1">
      <alignment horizontal="center"/>
    </xf>
    <xf numFmtId="39" fontId="23" fillId="0" borderId="0" xfId="12" applyNumberFormat="1" applyFont="1" applyFill="1" applyBorder="1" applyAlignment="1">
      <alignment horizontal="center"/>
    </xf>
    <xf numFmtId="39" fontId="20" fillId="0" borderId="10" xfId="12" applyNumberFormat="1" applyFont="1" applyBorder="1"/>
    <xf numFmtId="39" fontId="7" fillId="0" borderId="10" xfId="12" applyNumberFormat="1" applyFont="1" applyBorder="1"/>
    <xf numFmtId="39" fontId="2" fillId="0" borderId="14" xfId="12" applyNumberFormat="1" applyFont="1" applyBorder="1"/>
    <xf numFmtId="0" fontId="9" fillId="0" borderId="0" xfId="12" applyFont="1" applyBorder="1" applyAlignment="1"/>
    <xf numFmtId="0" fontId="20" fillId="0" borderId="1" xfId="12" applyFont="1" applyFill="1" applyBorder="1"/>
    <xf numFmtId="39" fontId="25" fillId="0" borderId="2" xfId="12" applyNumberFormat="1" applyFont="1" applyFill="1" applyBorder="1" applyAlignment="1">
      <alignment horizontal="center"/>
    </xf>
    <xf numFmtId="39" fontId="23" fillId="0" borderId="3" xfId="12" applyNumberFormat="1" applyFont="1" applyFill="1" applyBorder="1" applyAlignment="1">
      <alignment horizontal="center"/>
    </xf>
    <xf numFmtId="39" fontId="25" fillId="0" borderId="10" xfId="12" applyNumberFormat="1" applyFont="1" applyFill="1" applyBorder="1" applyAlignment="1">
      <alignment horizontal="right"/>
    </xf>
    <xf numFmtId="0" fontId="26" fillId="0" borderId="0" xfId="12" applyFont="1" applyFill="1"/>
    <xf numFmtId="0" fontId="1" fillId="0" borderId="0" xfId="12" applyFill="1"/>
    <xf numFmtId="0" fontId="2" fillId="0" borderId="0" xfId="12" applyFont="1" applyBorder="1" applyAlignment="1"/>
    <xf numFmtId="0" fontId="6" fillId="0" borderId="0" xfId="12" applyFont="1" applyBorder="1" applyAlignment="1">
      <alignment horizontal="center"/>
    </xf>
    <xf numFmtId="170" fontId="2" fillId="4" borderId="2" xfId="12" applyNumberFormat="1" applyFont="1" applyFill="1" applyBorder="1" applyAlignment="1">
      <alignment horizontal="center" vertical="center"/>
    </xf>
    <xf numFmtId="0" fontId="2" fillId="0" borderId="0" xfId="12" applyFont="1" applyBorder="1" applyAlignment="1">
      <alignment vertical="center"/>
    </xf>
    <xf numFmtId="0" fontId="8" fillId="0" borderId="1" xfId="12" applyFont="1" applyBorder="1" applyAlignment="1">
      <alignment horizontal="center" vertical="center" wrapText="1"/>
    </xf>
    <xf numFmtId="0" fontId="11" fillId="0" borderId="10" xfId="12" applyFont="1" applyBorder="1" applyAlignment="1">
      <alignment horizontal="center" vertical="center" wrapText="1"/>
    </xf>
    <xf numFmtId="0" fontId="2" fillId="0" borderId="3" xfId="12" applyFont="1" applyFill="1" applyBorder="1" applyAlignment="1"/>
    <xf numFmtId="0" fontId="2" fillId="0" borderId="15" xfId="12" applyFont="1" applyFill="1" applyBorder="1" applyAlignment="1"/>
    <xf numFmtId="0" fontId="10" fillId="0" borderId="2" xfId="12" applyFont="1" applyFill="1" applyBorder="1" applyAlignment="1">
      <alignment horizontal="center"/>
    </xf>
    <xf numFmtId="0" fontId="5" fillId="0" borderId="2" xfId="12" applyFont="1" applyFill="1" applyBorder="1" applyAlignment="1">
      <alignment horizontal="center"/>
    </xf>
    <xf numFmtId="0" fontId="2" fillId="0" borderId="2" xfId="12" applyFont="1" applyFill="1" applyBorder="1" applyAlignment="1">
      <alignment horizontal="center"/>
    </xf>
    <xf numFmtId="0" fontId="2" fillId="0" borderId="2" xfId="12" applyFont="1" applyFill="1" applyBorder="1" applyAlignment="1"/>
    <xf numFmtId="0" fontId="2" fillId="0" borderId="4" xfId="12" applyFont="1" applyFill="1" applyBorder="1" applyAlignment="1"/>
    <xf numFmtId="0" fontId="9" fillId="0" borderId="0" xfId="12" applyFont="1" applyFill="1" applyBorder="1" applyAlignment="1"/>
    <xf numFmtId="0" fontId="9" fillId="0" borderId="0" xfId="12" applyFont="1" applyFill="1" applyBorder="1" applyAlignment="1">
      <alignment horizontal="center"/>
    </xf>
    <xf numFmtId="0" fontId="10" fillId="0" borderId="0" xfId="12" applyFont="1" applyFill="1" applyBorder="1" applyAlignment="1">
      <alignment horizontal="center"/>
    </xf>
    <xf numFmtId="0" fontId="5" fillId="0" borderId="0" xfId="12" applyFont="1" applyFill="1" applyBorder="1" applyAlignment="1">
      <alignment horizontal="center"/>
    </xf>
    <xf numFmtId="0" fontId="2" fillId="0" borderId="0" xfId="12" applyFont="1" applyFill="1" applyBorder="1" applyAlignment="1">
      <alignment horizontal="center"/>
    </xf>
    <xf numFmtId="0" fontId="2" fillId="0" borderId="2" xfId="12" applyFont="1" applyFill="1" applyBorder="1" applyAlignment="1">
      <alignment wrapText="1"/>
    </xf>
    <xf numFmtId="0" fontId="10" fillId="0" borderId="2" xfId="12" applyFont="1" applyFill="1" applyBorder="1" applyAlignment="1">
      <alignment horizontal="center" vertical="center" wrapText="1"/>
    </xf>
    <xf numFmtId="0" fontId="5" fillId="0" borderId="2" xfId="12" applyFont="1" applyFill="1" applyBorder="1" applyAlignment="1">
      <alignment horizontal="center" vertical="center" wrapText="1"/>
    </xf>
    <xf numFmtId="0" fontId="2" fillId="0" borderId="4" xfId="12" applyFont="1" applyFill="1" applyBorder="1" applyAlignment="1">
      <alignment wrapText="1"/>
    </xf>
    <xf numFmtId="0" fontId="2" fillId="0" borderId="2" xfId="12" applyFont="1" applyFill="1" applyBorder="1"/>
    <xf numFmtId="0" fontId="5" fillId="0" borderId="3" xfId="12" applyFont="1" applyFill="1" applyBorder="1" applyAlignment="1"/>
    <xf numFmtId="0" fontId="2" fillId="0" borderId="0" xfId="12" applyFont="1" applyFill="1"/>
    <xf numFmtId="0" fontId="2" fillId="0" borderId="0" xfId="12" applyFont="1" applyFill="1" applyBorder="1" applyAlignment="1"/>
    <xf numFmtId="0" fontId="9" fillId="0" borderId="12" xfId="12" applyFont="1" applyFill="1" applyBorder="1" applyAlignment="1">
      <alignment horizontal="center"/>
    </xf>
    <xf numFmtId="0" fontId="2" fillId="0" borderId="2" xfId="12" applyFont="1" applyFill="1" applyBorder="1" applyAlignment="1">
      <alignment vertical="center" wrapText="1"/>
    </xf>
    <xf numFmtId="0" fontId="9" fillId="0" borderId="2" xfId="12" applyFont="1" applyFill="1" applyBorder="1" applyAlignment="1"/>
    <xf numFmtId="0" fontId="5" fillId="0" borderId="2" xfId="12" applyFont="1" applyFill="1" applyBorder="1" applyAlignment="1"/>
    <xf numFmtId="0" fontId="2" fillId="0" borderId="0" xfId="12" applyFont="1" applyFill="1" applyBorder="1"/>
    <xf numFmtId="0" fontId="2" fillId="0" borderId="1" xfId="12" applyFont="1" applyFill="1" applyBorder="1"/>
    <xf numFmtId="0" fontId="2" fillId="0" borderId="0" xfId="12" applyFont="1" applyFill="1" applyAlignment="1">
      <alignment horizontal="center"/>
    </xf>
    <xf numFmtId="0" fontId="1" fillId="0" borderId="0" xfId="12" applyFill="1" applyBorder="1"/>
    <xf numFmtId="0" fontId="20" fillId="0" borderId="3" xfId="12" applyFont="1" applyFill="1" applyBorder="1"/>
    <xf numFmtId="0" fontId="20" fillId="0" borderId="4" xfId="12" applyFont="1" applyFill="1" applyBorder="1"/>
    <xf numFmtId="39" fontId="24" fillId="0" borderId="2" xfId="12" applyNumberFormat="1" applyFont="1" applyFill="1" applyBorder="1"/>
    <xf numFmtId="39" fontId="24" fillId="0" borderId="10" xfId="12" applyNumberFormat="1" applyFont="1" applyFill="1" applyBorder="1" applyAlignment="1">
      <alignment horizontal="right"/>
    </xf>
    <xf numFmtId="170" fontId="27" fillId="0" borderId="0" xfId="12" applyNumberFormat="1" applyFont="1" applyFill="1"/>
    <xf numFmtId="39" fontId="28" fillId="0" borderId="16" xfId="12" applyNumberFormat="1" applyFont="1" applyFill="1" applyBorder="1" applyAlignment="1">
      <alignment horizontal="center"/>
    </xf>
    <xf numFmtId="0" fontId="27" fillId="0" borderId="0" xfId="12" applyFont="1" applyFill="1"/>
    <xf numFmtId="39" fontId="28" fillId="0" borderId="2" xfId="12" applyNumberFormat="1" applyFont="1" applyFill="1" applyBorder="1" applyAlignment="1">
      <alignment horizontal="center"/>
    </xf>
    <xf numFmtId="170" fontId="29" fillId="0" borderId="0" xfId="12" applyNumberFormat="1" applyFont="1" applyFill="1"/>
    <xf numFmtId="0" fontId="29" fillId="0" borderId="0" xfId="12" applyFont="1" applyFill="1"/>
    <xf numFmtId="0" fontId="7" fillId="0" borderId="2" xfId="12" applyFont="1" applyFill="1" applyBorder="1" applyAlignment="1">
      <alignment horizontal="center" vertical="center" wrapText="1"/>
    </xf>
    <xf numFmtId="0" fontId="7" fillId="0" borderId="2" xfId="12" applyFont="1" applyFill="1" applyBorder="1" applyAlignment="1">
      <alignment horizontal="center"/>
    </xf>
    <xf numFmtId="0" fontId="2" fillId="0" borderId="2" xfId="12" applyFont="1" applyFill="1" applyBorder="1" applyAlignment="1">
      <alignment horizontal="center" vertical="center"/>
    </xf>
    <xf numFmtId="0" fontId="10" fillId="5" borderId="2" xfId="12" applyFont="1" applyFill="1" applyBorder="1" applyAlignment="1">
      <alignment horizontal="center"/>
    </xf>
    <xf numFmtId="0" fontId="5" fillId="0" borderId="2" xfId="12" applyFont="1" applyFill="1" applyBorder="1" applyAlignment="1">
      <alignment horizontal="center" vertical="center"/>
    </xf>
    <xf numFmtId="0" fontId="10" fillId="5" borderId="2" xfId="12" applyFont="1" applyFill="1" applyBorder="1" applyAlignment="1">
      <alignment horizontal="center" vertical="center" wrapText="1"/>
    </xf>
    <xf numFmtId="0" fontId="2" fillId="5" borderId="2" xfId="12" applyFont="1" applyFill="1" applyBorder="1" applyAlignment="1">
      <alignment horizontal="center"/>
    </xf>
    <xf numFmtId="0" fontId="30" fillId="5" borderId="2" xfId="0" applyFont="1" applyFill="1" applyBorder="1" applyAlignment="1" applyProtection="1">
      <alignment horizontal="center" vertical="center"/>
      <protection locked="0"/>
    </xf>
    <xf numFmtId="0" fontId="31" fillId="6" borderId="0" xfId="0" applyFont="1" applyFill="1" applyProtection="1"/>
    <xf numFmtId="0" fontId="31" fillId="0" borderId="4" xfId="0" applyFont="1" applyFill="1" applyBorder="1" applyProtection="1"/>
    <xf numFmtId="0" fontId="31" fillId="0" borderId="1" xfId="0" applyFont="1" applyFill="1" applyBorder="1" applyProtection="1"/>
    <xf numFmtId="0" fontId="32" fillId="0" borderId="0" xfId="0" applyFont="1" applyFill="1" applyProtection="1"/>
    <xf numFmtId="0" fontId="31" fillId="0" borderId="0" xfId="0" applyFont="1" applyFill="1" applyProtection="1"/>
    <xf numFmtId="0" fontId="31" fillId="7" borderId="2" xfId="0" applyFont="1" applyFill="1" applyBorder="1" applyAlignment="1" applyProtection="1">
      <alignment horizontal="center"/>
    </xf>
    <xf numFmtId="0" fontId="31" fillId="7" borderId="0" xfId="0" applyFont="1" applyFill="1" applyBorder="1" applyAlignment="1" applyProtection="1">
      <alignment horizontal="center" vertical="center"/>
    </xf>
    <xf numFmtId="0" fontId="31" fillId="7" borderId="2" xfId="0" applyFont="1" applyFill="1" applyBorder="1" applyAlignment="1" applyProtection="1">
      <alignment horizontal="center" vertical="center"/>
    </xf>
    <xf numFmtId="0" fontId="31" fillId="0" borderId="2" xfId="4" applyNumberFormat="1" applyFont="1" applyBorder="1" applyAlignment="1" applyProtection="1">
      <alignment horizontal="center" vertical="center"/>
    </xf>
    <xf numFmtId="0" fontId="33" fillId="8" borderId="0" xfId="0" applyFont="1" applyFill="1" applyBorder="1" applyAlignment="1" applyProtection="1">
      <alignment horizontal="center" vertical="center"/>
    </xf>
    <xf numFmtId="0" fontId="31" fillId="9" borderId="2" xfId="0" applyFont="1" applyFill="1" applyBorder="1" applyAlignment="1" applyProtection="1">
      <alignment horizontal="center" vertical="center"/>
    </xf>
    <xf numFmtId="0" fontId="32" fillId="0" borderId="0" xfId="0" quotePrefix="1" applyFont="1" applyFill="1" applyProtection="1"/>
    <xf numFmtId="0" fontId="32" fillId="0" borderId="0" xfId="0" quotePrefix="1" applyFont="1" applyFill="1" applyAlignment="1" applyProtection="1">
      <alignment vertical="center"/>
    </xf>
    <xf numFmtId="0" fontId="31" fillId="0" borderId="0" xfId="0" applyFont="1" applyFill="1" applyBorder="1" applyAlignment="1" applyProtection="1">
      <alignment horizontal="center"/>
    </xf>
    <xf numFmtId="0" fontId="31" fillId="0" borderId="3" xfId="0" applyFont="1" applyFill="1" applyBorder="1" applyAlignment="1" applyProtection="1">
      <alignment vertical="center"/>
    </xf>
    <xf numFmtId="0" fontId="31" fillId="0" borderId="2" xfId="0" applyFont="1" applyFill="1" applyBorder="1" applyAlignment="1" applyProtection="1">
      <alignment vertical="center"/>
    </xf>
    <xf numFmtId="0" fontId="31" fillId="0" borderId="2" xfId="0" applyFont="1" applyFill="1" applyBorder="1" applyProtection="1"/>
    <xf numFmtId="0" fontId="30" fillId="0" borderId="2" xfId="0" applyFont="1" applyFill="1" applyBorder="1" applyAlignment="1" applyProtection="1">
      <alignment horizontal="center" vertical="center"/>
    </xf>
    <xf numFmtId="0" fontId="31" fillId="0" borderId="0" xfId="0" applyFont="1" applyFill="1" applyBorder="1" applyProtection="1"/>
    <xf numFmtId="0" fontId="31" fillId="0" borderId="0" xfId="0" applyFont="1" applyFill="1" applyBorder="1" applyAlignment="1" applyProtection="1"/>
    <xf numFmtId="0" fontId="34" fillId="0" borderId="2" xfId="0" applyFont="1" applyFill="1" applyBorder="1" applyAlignment="1" applyProtection="1">
      <alignment horizontal="center" vertical="center"/>
    </xf>
    <xf numFmtId="0" fontId="32" fillId="0" borderId="2" xfId="0" applyFont="1" applyFill="1" applyBorder="1" applyAlignment="1" applyProtection="1">
      <alignment horizontal="center" vertical="center"/>
    </xf>
    <xf numFmtId="0" fontId="32" fillId="0" borderId="0" xfId="0" applyFont="1" applyFill="1" applyBorder="1" applyProtection="1"/>
    <xf numFmtId="172" fontId="34" fillId="0" borderId="0" xfId="0" quotePrefix="1" applyNumberFormat="1" applyFont="1" applyFill="1" applyBorder="1" applyAlignment="1" applyProtection="1">
      <alignment vertical="center"/>
    </xf>
    <xf numFmtId="172" fontId="35" fillId="0" borderId="0" xfId="0" applyNumberFormat="1" applyFont="1" applyFill="1" applyBorder="1" applyAlignment="1" applyProtection="1">
      <alignment vertical="center"/>
    </xf>
    <xf numFmtId="0" fontId="31" fillId="0" borderId="3" xfId="0" applyFont="1" applyFill="1" applyBorder="1" applyProtection="1"/>
    <xf numFmtId="39" fontId="31" fillId="0" borderId="0" xfId="0" applyNumberFormat="1" applyFont="1" applyFill="1" applyProtection="1"/>
    <xf numFmtId="0" fontId="31" fillId="10" borderId="2" xfId="0" applyFont="1" applyFill="1" applyBorder="1" applyAlignment="1" applyProtection="1">
      <alignment horizontal="center" vertical="center"/>
    </xf>
    <xf numFmtId="0" fontId="31" fillId="5" borderId="2" xfId="0" applyFont="1" applyFill="1" applyBorder="1" applyAlignment="1" applyProtection="1">
      <alignment horizontal="center" vertical="center"/>
    </xf>
    <xf numFmtId="0" fontId="31" fillId="11" borderId="2" xfId="0" applyFont="1" applyFill="1" applyBorder="1" applyAlignment="1" applyProtection="1">
      <alignment horizontal="center" vertical="center"/>
    </xf>
    <xf numFmtId="0" fontId="31" fillId="13" borderId="2" xfId="0" applyFont="1" applyFill="1" applyBorder="1" applyAlignment="1" applyProtection="1">
      <alignment horizontal="center" vertical="center"/>
    </xf>
    <xf numFmtId="0" fontId="36" fillId="0" borderId="0" xfId="0" applyFont="1" applyFill="1" applyBorder="1" applyAlignment="1" applyProtection="1"/>
    <xf numFmtId="166" fontId="15" fillId="0" borderId="0" xfId="9" applyFont="1" applyFill="1" applyBorder="1" applyAlignment="1" applyProtection="1"/>
    <xf numFmtId="39" fontId="31" fillId="0" borderId="6" xfId="0" applyNumberFormat="1" applyFont="1" applyFill="1" applyBorder="1" applyProtection="1"/>
    <xf numFmtId="39" fontId="31" fillId="0" borderId="13" xfId="0" applyNumberFormat="1" applyFont="1" applyFill="1" applyBorder="1" applyProtection="1"/>
    <xf numFmtId="39" fontId="30" fillId="0" borderId="6" xfId="4" applyNumberFormat="1" applyFont="1" applyFill="1" applyBorder="1" applyAlignment="1" applyProtection="1">
      <alignment horizontal="center"/>
    </xf>
    <xf numFmtId="39" fontId="31" fillId="0" borderId="8" xfId="0" applyNumberFormat="1" applyFont="1" applyFill="1" applyBorder="1" applyProtection="1"/>
    <xf numFmtId="39" fontId="31" fillId="0" borderId="5" xfId="0" applyNumberFormat="1" applyFont="1" applyFill="1" applyBorder="1" applyProtection="1"/>
    <xf numFmtId="165" fontId="15" fillId="0" borderId="0" xfId="4" applyNumberFormat="1" applyFont="1" applyFill="1" applyBorder="1" applyAlignment="1" applyProtection="1">
      <alignment horizontal="center"/>
    </xf>
    <xf numFmtId="0" fontId="31" fillId="0" borderId="3" xfId="0" applyFont="1" applyBorder="1" applyAlignment="1" applyProtection="1">
      <alignment horizontal="left" vertical="center"/>
    </xf>
    <xf numFmtId="1" fontId="31" fillId="14" borderId="2" xfId="0" applyNumberFormat="1" applyFont="1" applyFill="1" applyBorder="1" applyAlignment="1" applyProtection="1">
      <alignment horizontal="center" vertical="center"/>
    </xf>
    <xf numFmtId="0" fontId="32" fillId="0" borderId="15" xfId="0" applyFont="1" applyFill="1" applyBorder="1" applyAlignment="1" applyProtection="1">
      <alignment horizontal="left" vertical="center"/>
    </xf>
    <xf numFmtId="0" fontId="37" fillId="0" borderId="15" xfId="0" applyFont="1" applyFill="1" applyBorder="1" applyAlignment="1" applyProtection="1">
      <alignment vertical="center"/>
    </xf>
    <xf numFmtId="0" fontId="32" fillId="0" borderId="5" xfId="0" applyFont="1" applyFill="1" applyBorder="1" applyAlignment="1" applyProtection="1">
      <alignment horizontal="left"/>
    </xf>
    <xf numFmtId="0" fontId="37" fillId="0" borderId="5" xfId="0" applyFont="1" applyFill="1" applyBorder="1" applyAlignment="1" applyProtection="1">
      <alignment horizontal="left"/>
    </xf>
    <xf numFmtId="0" fontId="37" fillId="0" borderId="2" xfId="0" applyFont="1" applyFill="1" applyBorder="1" applyAlignment="1" applyProtection="1">
      <alignment horizontal="left"/>
    </xf>
    <xf numFmtId="0" fontId="37" fillId="0" borderId="2" xfId="0" applyFont="1" applyFill="1" applyBorder="1" applyProtection="1"/>
    <xf numFmtId="0" fontId="31" fillId="0" borderId="3" xfId="0" applyFont="1" applyFill="1" applyBorder="1" applyAlignment="1" applyProtection="1">
      <alignment horizontal="left" vertical="center"/>
    </xf>
    <xf numFmtId="0" fontId="32" fillId="0" borderId="2" xfId="0" applyFont="1" applyFill="1" applyBorder="1" applyAlignment="1" applyProtection="1"/>
    <xf numFmtId="0" fontId="31" fillId="0" borderId="3" xfId="0" applyFont="1" applyFill="1" applyBorder="1" applyAlignment="1" applyProtection="1">
      <alignment horizontal="left"/>
    </xf>
    <xf numFmtId="0" fontId="34" fillId="0" borderId="4" xfId="0" applyFont="1" applyFill="1" applyBorder="1" applyAlignment="1" applyProtection="1">
      <alignment vertical="center"/>
    </xf>
    <xf numFmtId="0" fontId="38" fillId="0" borderId="1" xfId="0" applyFont="1" applyFill="1" applyBorder="1" applyAlignment="1" applyProtection="1">
      <alignment horizontal="center" vertical="center"/>
    </xf>
    <xf numFmtId="37" fontId="37" fillId="0" borderId="10" xfId="0" applyNumberFormat="1" applyFont="1" applyFill="1" applyBorder="1" applyAlignment="1" applyProtection="1">
      <alignment vertical="center"/>
    </xf>
    <xf numFmtId="0" fontId="31" fillId="0" borderId="0" xfId="0" applyFont="1" applyFill="1" applyBorder="1" applyAlignment="1" applyProtection="1">
      <alignment vertical="center"/>
    </xf>
    <xf numFmtId="17" fontId="31" fillId="0" borderId="0" xfId="0" applyNumberFormat="1" applyFont="1" applyFill="1" applyBorder="1" applyAlignment="1" applyProtection="1">
      <alignment vertical="center"/>
    </xf>
    <xf numFmtId="0" fontId="37" fillId="0" borderId="2" xfId="0" applyFont="1" applyFill="1" applyBorder="1" applyAlignment="1" applyProtection="1">
      <alignment horizontal="center"/>
    </xf>
    <xf numFmtId="0" fontId="31" fillId="0" borderId="2" xfId="0" applyFont="1" applyFill="1" applyBorder="1" applyAlignment="1" applyProtection="1"/>
    <xf numFmtId="37" fontId="37" fillId="0" borderId="2" xfId="0" applyNumberFormat="1" applyFont="1" applyFill="1" applyBorder="1" applyAlignment="1" applyProtection="1">
      <alignment horizontal="center"/>
    </xf>
    <xf numFmtId="0" fontId="32" fillId="0" borderId="2" xfId="0" applyFont="1" applyFill="1" applyBorder="1" applyAlignment="1" applyProtection="1">
      <alignment horizontal="center"/>
    </xf>
    <xf numFmtId="0" fontId="32" fillId="0" borderId="5" xfId="0" applyFont="1" applyFill="1" applyBorder="1" applyAlignment="1" applyProtection="1">
      <protection locked="0"/>
    </xf>
    <xf numFmtId="0" fontId="32" fillId="0" borderId="7" xfId="0" applyFont="1" applyFill="1" applyBorder="1" applyAlignment="1" applyProtection="1"/>
    <xf numFmtId="0" fontId="31" fillId="0" borderId="15" xfId="0" applyFont="1" applyFill="1" applyBorder="1" applyProtection="1"/>
    <xf numFmtId="0" fontId="31" fillId="0" borderId="8" xfId="0" applyFont="1" applyFill="1" applyBorder="1" applyAlignment="1" applyProtection="1">
      <alignment vertical="center"/>
    </xf>
    <xf numFmtId="0" fontId="31" fillId="0" borderId="5" xfId="0" applyFont="1" applyFill="1" applyBorder="1" applyAlignment="1" applyProtection="1">
      <alignment vertical="center"/>
    </xf>
    <xf numFmtId="0" fontId="31" fillId="0" borderId="6" xfId="0" applyFont="1" applyFill="1" applyBorder="1" applyAlignment="1" applyProtection="1">
      <alignment vertical="center"/>
    </xf>
    <xf numFmtId="0" fontId="31" fillId="0" borderId="0" xfId="4" applyNumberFormat="1" applyFont="1" applyBorder="1" applyAlignment="1" applyProtection="1">
      <alignment horizontal="center" vertical="center"/>
    </xf>
    <xf numFmtId="0" fontId="31" fillId="0" borderId="17" xfId="0" applyFont="1" applyFill="1" applyBorder="1" applyAlignment="1" applyProtection="1">
      <alignment vertical="center"/>
    </xf>
    <xf numFmtId="0" fontId="31" fillId="0" borderId="13" xfId="0" applyFont="1" applyFill="1" applyBorder="1" applyProtection="1"/>
    <xf numFmtId="0" fontId="32" fillId="0" borderId="2" xfId="0" applyFont="1" applyFill="1" applyBorder="1" applyAlignment="1" applyProtection="1">
      <alignment horizontal="right"/>
      <protection locked="0"/>
    </xf>
    <xf numFmtId="0" fontId="39" fillId="6" borderId="0" xfId="15" applyFont="1" applyFill="1" applyAlignment="1" applyProtection="1">
      <alignment horizontal="left" vertical="center"/>
    </xf>
    <xf numFmtId="0" fontId="31" fillId="0" borderId="2" xfId="15" applyFont="1" applyFill="1" applyBorder="1" applyAlignment="1" applyProtection="1">
      <alignment vertical="center"/>
    </xf>
    <xf numFmtId="0" fontId="31" fillId="8" borderId="2" xfId="15" applyFont="1" applyFill="1" applyBorder="1" applyAlignment="1" applyProtection="1">
      <alignment horizontal="center" vertical="center" wrapText="1"/>
    </xf>
    <xf numFmtId="0" fontId="30" fillId="5" borderId="7" xfId="15" applyFont="1" applyFill="1" applyBorder="1" applyAlignment="1" applyProtection="1">
      <alignment horizontal="center" vertical="center" wrapText="1"/>
    </xf>
    <xf numFmtId="0" fontId="31" fillId="0" borderId="0" xfId="15" applyFont="1" applyFill="1" applyBorder="1" applyAlignment="1" applyProtection="1">
      <alignment vertical="center"/>
    </xf>
    <xf numFmtId="0" fontId="31" fillId="0" borderId="0" xfId="15" applyFont="1" applyFill="1" applyBorder="1" applyAlignment="1" applyProtection="1">
      <alignment horizontal="left" vertical="center"/>
    </xf>
    <xf numFmtId="0" fontId="31" fillId="0" borderId="4" xfId="15" applyFont="1" applyFill="1" applyBorder="1" applyAlignment="1" applyProtection="1">
      <alignment horizontal="center" vertical="center"/>
    </xf>
    <xf numFmtId="0" fontId="31" fillId="0" borderId="1" xfId="15" applyFont="1" applyFill="1" applyBorder="1" applyAlignment="1" applyProtection="1">
      <alignment horizontal="center" vertical="center"/>
    </xf>
    <xf numFmtId="0" fontId="40" fillId="7" borderId="0" xfId="0" applyFont="1" applyFill="1" applyBorder="1" applyAlignment="1" applyProtection="1">
      <alignment vertical="center"/>
    </xf>
    <xf numFmtId="0" fontId="41" fillId="5" borderId="0" xfId="0" applyFont="1" applyFill="1" applyBorder="1" applyAlignment="1" applyProtection="1">
      <alignment horizontal="center" vertical="center"/>
    </xf>
    <xf numFmtId="0" fontId="31" fillId="0" borderId="3" xfId="15" applyFont="1" applyFill="1" applyBorder="1" applyAlignment="1" applyProtection="1">
      <alignment vertical="center"/>
    </xf>
    <xf numFmtId="0" fontId="31" fillId="0" borderId="4" xfId="15" applyFont="1" applyFill="1" applyBorder="1" applyAlignment="1" applyProtection="1">
      <alignment vertical="center"/>
    </xf>
    <xf numFmtId="0" fontId="31" fillId="0" borderId="1" xfId="15" applyFont="1" applyFill="1" applyBorder="1" applyAlignment="1" applyProtection="1">
      <alignment vertical="center"/>
    </xf>
    <xf numFmtId="0" fontId="33" fillId="5" borderId="0" xfId="0" applyFont="1" applyFill="1" applyBorder="1" applyAlignment="1" applyProtection="1">
      <alignment horizontal="center" vertical="center"/>
    </xf>
    <xf numFmtId="0" fontId="34" fillId="0" borderId="15" xfId="15" applyFont="1" applyFill="1" applyBorder="1" applyAlignment="1" applyProtection="1">
      <alignment vertical="center"/>
    </xf>
    <xf numFmtId="0" fontId="34" fillId="0" borderId="14" xfId="15" applyFont="1" applyFill="1" applyBorder="1" applyAlignment="1" applyProtection="1">
      <alignment vertical="center"/>
    </xf>
    <xf numFmtId="0" fontId="33" fillId="5" borderId="56" xfId="0" applyFont="1" applyFill="1" applyBorder="1" applyAlignment="1" applyProtection="1">
      <alignment horizontal="center" vertical="center"/>
    </xf>
    <xf numFmtId="0" fontId="33" fillId="15" borderId="56" xfId="0" applyFont="1" applyFill="1" applyBorder="1" applyAlignment="1" applyProtection="1">
      <alignment horizontal="center" vertical="center"/>
    </xf>
    <xf numFmtId="0" fontId="31" fillId="0" borderId="17" xfId="15" applyFont="1" applyFill="1" applyBorder="1" applyAlignment="1" applyProtection="1">
      <alignment vertical="center"/>
    </xf>
    <xf numFmtId="0" fontId="34" fillId="0" borderId="0" xfId="15" applyFont="1" applyFill="1" applyBorder="1" applyAlignment="1" applyProtection="1">
      <alignment vertical="center" wrapText="1"/>
    </xf>
    <xf numFmtId="0" fontId="31" fillId="0" borderId="0" xfId="15" applyFont="1" applyFill="1" applyBorder="1" applyAlignment="1" applyProtection="1">
      <alignment horizontal="center"/>
    </xf>
    <xf numFmtId="178" fontId="42" fillId="0" borderId="2" xfId="15" quotePrefix="1" applyNumberFormat="1" applyFont="1" applyFill="1" applyBorder="1" applyAlignment="1" applyProtection="1">
      <alignment vertical="center"/>
    </xf>
    <xf numFmtId="179" fontId="31" fillId="0" borderId="0" xfId="15" applyNumberFormat="1" applyFont="1" applyFill="1" applyBorder="1" applyAlignment="1" applyProtection="1">
      <alignment horizontal="center" vertical="center"/>
    </xf>
    <xf numFmtId="39" fontId="15" fillId="5" borderId="7" xfId="15" applyNumberFormat="1" applyFont="1" applyFill="1" applyBorder="1" applyAlignment="1" applyProtection="1">
      <alignment horizontal="center" vertical="center"/>
      <protection locked="0"/>
    </xf>
    <xf numFmtId="0" fontId="31" fillId="0" borderId="0" xfId="15" applyFont="1" applyFill="1" applyBorder="1" applyAlignment="1" applyProtection="1">
      <alignment vertical="center" wrapText="1"/>
    </xf>
    <xf numFmtId="0" fontId="31" fillId="0" borderId="0" xfId="15" applyFont="1" applyFill="1" applyBorder="1" applyAlignment="1" applyProtection="1">
      <alignment horizontal="center" vertical="center" wrapText="1"/>
    </xf>
    <xf numFmtId="39" fontId="31" fillId="0" borderId="2" xfId="15" applyNumberFormat="1" applyFont="1" applyFill="1" applyBorder="1" applyAlignment="1" applyProtection="1">
      <alignment vertical="center"/>
    </xf>
    <xf numFmtId="37" fontId="32" fillId="5" borderId="7" xfId="15" applyNumberFormat="1" applyFont="1" applyFill="1" applyBorder="1" applyAlignment="1" applyProtection="1">
      <alignment horizontal="center" vertical="center"/>
      <protection locked="0"/>
    </xf>
    <xf numFmtId="37" fontId="31" fillId="0" borderId="2" xfId="15" applyNumberFormat="1" applyFont="1" applyFill="1" applyBorder="1" applyAlignment="1" applyProtection="1">
      <alignment vertical="center"/>
    </xf>
    <xf numFmtId="39" fontId="31" fillId="0" borderId="2" xfId="15" applyNumberFormat="1" applyFont="1" applyFill="1" applyBorder="1" applyAlignment="1" applyProtection="1">
      <alignment horizontal="center" vertical="center"/>
    </xf>
    <xf numFmtId="171" fontId="42" fillId="0" borderId="0" xfId="15" quotePrefix="1" applyNumberFormat="1" applyFont="1" applyFill="1" applyBorder="1" applyAlignment="1" applyProtection="1">
      <alignment vertical="center"/>
    </xf>
    <xf numFmtId="9" fontId="31" fillId="0" borderId="7" xfId="17" applyFont="1" applyFill="1" applyBorder="1" applyAlignment="1" applyProtection="1">
      <alignment horizontal="center" vertical="center"/>
    </xf>
    <xf numFmtId="165" fontId="43" fillId="0" borderId="0" xfId="12" applyNumberFormat="1" applyFont="1" applyFill="1" applyBorder="1" applyAlignment="1" applyProtection="1">
      <alignment vertical="center" wrapText="1"/>
    </xf>
    <xf numFmtId="165" fontId="43" fillId="0" borderId="0" xfId="12" applyNumberFormat="1" applyFont="1" applyFill="1" applyBorder="1" applyAlignment="1" applyProtection="1">
      <alignment vertical="center"/>
    </xf>
    <xf numFmtId="0" fontId="31" fillId="0" borderId="2" xfId="15" applyFont="1" applyFill="1" applyBorder="1" applyAlignment="1" applyProtection="1">
      <alignment horizontal="center" vertical="center" wrapText="1"/>
    </xf>
    <xf numFmtId="0" fontId="31" fillId="16" borderId="7" xfId="15" applyFont="1" applyFill="1" applyBorder="1" applyAlignment="1" applyProtection="1">
      <alignment vertical="center"/>
    </xf>
    <xf numFmtId="37" fontId="31" fillId="16" borderId="7" xfId="15" applyNumberFormat="1" applyFont="1" applyFill="1" applyBorder="1" applyAlignment="1" applyProtection="1">
      <alignment horizontal="center" vertical="center"/>
    </xf>
    <xf numFmtId="39" fontId="31" fillId="16" borderId="12" xfId="15" applyNumberFormat="1" applyFont="1" applyFill="1" applyBorder="1" applyAlignment="1" applyProtection="1">
      <alignment horizontal="center" vertical="center"/>
    </xf>
    <xf numFmtId="39" fontId="31" fillId="0" borderId="17" xfId="15" applyNumberFormat="1" applyFont="1" applyFill="1" applyBorder="1" applyAlignment="1" applyProtection="1">
      <alignment vertical="center"/>
    </xf>
    <xf numFmtId="39" fontId="31" fillId="0" borderId="0" xfId="15" applyNumberFormat="1" applyFont="1" applyFill="1" applyBorder="1" applyAlignment="1" applyProtection="1">
      <alignment vertical="center"/>
    </xf>
    <xf numFmtId="0" fontId="31" fillId="0" borderId="0" xfId="15" applyFont="1" applyFill="1" applyBorder="1" applyAlignment="1" applyProtection="1">
      <alignment horizontal="left" vertical="center" wrapText="1"/>
    </xf>
    <xf numFmtId="0" fontId="31" fillId="0" borderId="0" xfId="15" applyFont="1" applyFill="1" applyBorder="1" applyAlignment="1" applyProtection="1">
      <alignment horizontal="right" vertical="center"/>
    </xf>
    <xf numFmtId="39" fontId="30" fillId="7" borderId="0" xfId="15" applyNumberFormat="1" applyFont="1" applyFill="1" applyBorder="1" applyAlignment="1" applyProtection="1">
      <alignment horizontal="center" vertical="center"/>
      <protection locked="0"/>
    </xf>
    <xf numFmtId="0" fontId="31" fillId="16" borderId="3" xfId="15" applyFont="1" applyFill="1" applyBorder="1" applyAlignment="1" applyProtection="1">
      <alignment vertical="center"/>
    </xf>
    <xf numFmtId="0" fontId="31" fillId="16" borderId="4" xfId="15" applyFont="1" applyFill="1" applyBorder="1" applyAlignment="1" applyProtection="1">
      <alignment vertical="center"/>
    </xf>
    <xf numFmtId="37" fontId="31" fillId="16" borderId="4" xfId="15" applyNumberFormat="1" applyFont="1" applyFill="1" applyBorder="1" applyAlignment="1" applyProtection="1">
      <alignment horizontal="center" vertical="center"/>
    </xf>
    <xf numFmtId="39" fontId="31" fillId="16" borderId="1" xfId="15" applyNumberFormat="1" applyFont="1" applyFill="1" applyBorder="1" applyAlignment="1" applyProtection="1">
      <alignment horizontal="center" vertical="center"/>
    </xf>
    <xf numFmtId="39" fontId="31" fillId="0" borderId="15" xfId="15" applyNumberFormat="1" applyFont="1" applyFill="1" applyBorder="1" applyAlignment="1" applyProtection="1">
      <alignment vertical="center"/>
    </xf>
    <xf numFmtId="165" fontId="43" fillId="0" borderId="15" xfId="12" applyNumberFormat="1" applyFont="1" applyFill="1" applyBorder="1" applyAlignment="1" applyProtection="1">
      <alignment vertical="center" wrapText="1"/>
    </xf>
    <xf numFmtId="165" fontId="43" fillId="0" borderId="15" xfId="12" applyNumberFormat="1" applyFont="1" applyFill="1" applyBorder="1" applyAlignment="1" applyProtection="1">
      <alignment vertical="center"/>
    </xf>
    <xf numFmtId="0" fontId="31" fillId="0" borderId="15" xfId="15" applyFont="1" applyFill="1" applyBorder="1" applyAlignment="1" applyProtection="1">
      <alignment vertical="center"/>
    </xf>
    <xf numFmtId="39" fontId="15" fillId="5" borderId="7" xfId="15" quotePrefix="1" applyNumberFormat="1" applyFont="1" applyFill="1" applyBorder="1" applyAlignment="1" applyProtection="1">
      <alignment horizontal="center" vertical="center"/>
    </xf>
    <xf numFmtId="39" fontId="34" fillId="0" borderId="0" xfId="0" applyNumberFormat="1" applyFont="1" applyFill="1" applyBorder="1" applyProtection="1"/>
    <xf numFmtId="39" fontId="31" fillId="0" borderId="0" xfId="0" applyNumberFormat="1" applyFont="1" applyFill="1" applyBorder="1" applyProtection="1"/>
    <xf numFmtId="0" fontId="34" fillId="0" borderId="0" xfId="0" applyFont="1" applyFill="1" applyBorder="1" applyProtection="1"/>
    <xf numFmtId="0" fontId="38" fillId="0" borderId="0" xfId="0" applyFont="1" applyFill="1" applyBorder="1" applyAlignment="1" applyProtection="1">
      <alignment horizontal="center" vertical="center"/>
    </xf>
    <xf numFmtId="0" fontId="31" fillId="0" borderId="3" xfId="0" applyFont="1" applyBorder="1" applyAlignment="1" applyProtection="1">
      <alignment horizontal="left" vertical="center" wrapText="1"/>
    </xf>
    <xf numFmtId="0" fontId="31" fillId="0" borderId="0" xfId="0" applyFont="1" applyBorder="1" applyAlignment="1" applyProtection="1">
      <alignment horizontal="left" vertical="center"/>
    </xf>
    <xf numFmtId="0" fontId="31" fillId="0" borderId="18" xfId="15" applyFont="1" applyFill="1" applyBorder="1" applyAlignment="1" applyProtection="1">
      <alignment horizontal="left" vertical="center"/>
    </xf>
    <xf numFmtId="0" fontId="31" fillId="0" borderId="19" xfId="15" applyFont="1" applyFill="1" applyBorder="1" applyAlignment="1" applyProtection="1">
      <alignment horizontal="center" vertical="center" wrapText="1"/>
    </xf>
    <xf numFmtId="0" fontId="31" fillId="0" borderId="20" xfId="15" applyFont="1" applyFill="1" applyBorder="1" applyAlignment="1" applyProtection="1">
      <alignment horizontal="center" vertical="center" wrapText="1"/>
    </xf>
    <xf numFmtId="0" fontId="44" fillId="0" borderId="21" xfId="15" applyFont="1" applyFill="1" applyBorder="1" applyAlignment="1" applyProtection="1">
      <alignment horizontal="center"/>
    </xf>
    <xf numFmtId="0" fontId="31" fillId="0" borderId="15" xfId="15" applyFont="1" applyFill="1" applyBorder="1" applyAlignment="1" applyProtection="1">
      <alignment horizontal="left" vertical="center"/>
    </xf>
    <xf numFmtId="0" fontId="31" fillId="3" borderId="0" xfId="0" applyFont="1" applyFill="1" applyBorder="1" applyAlignment="1" applyProtection="1">
      <alignment horizontal="center" vertical="center" wrapText="1"/>
    </xf>
    <xf numFmtId="0" fontId="31" fillId="0" borderId="0" xfId="0" applyFont="1" applyFill="1" applyAlignment="1" applyProtection="1">
      <alignment wrapText="1"/>
    </xf>
    <xf numFmtId="0" fontId="34" fillId="0" borderId="0" xfId="0" applyFont="1" applyFill="1" applyBorder="1" applyAlignment="1" applyProtection="1">
      <alignment wrapText="1"/>
    </xf>
    <xf numFmtId="0" fontId="32" fillId="0" borderId="15" xfId="0" applyFont="1" applyFill="1" applyBorder="1" applyAlignment="1" applyProtection="1">
      <alignment horizontal="center"/>
    </xf>
    <xf numFmtId="177" fontId="35" fillId="0" borderId="4" xfId="0" quotePrefix="1" applyNumberFormat="1" applyFont="1" applyFill="1" applyBorder="1" applyAlignment="1" applyProtection="1">
      <alignment horizontal="center" vertical="center"/>
    </xf>
    <xf numFmtId="176" fontId="38" fillId="0" borderId="4" xfId="0" applyNumberFormat="1" applyFont="1" applyFill="1" applyBorder="1" applyAlignment="1" applyProtection="1">
      <alignment horizontal="center" vertical="center"/>
      <protection locked="0"/>
    </xf>
    <xf numFmtId="0" fontId="32" fillId="0" borderId="3" xfId="0" applyFont="1" applyFill="1" applyBorder="1" applyAlignment="1" applyProtection="1">
      <alignment horizontal="left"/>
    </xf>
    <xf numFmtId="0" fontId="32" fillId="0" borderId="4" xfId="0" applyFont="1" applyFill="1" applyBorder="1" applyAlignment="1" applyProtection="1">
      <alignment horizontal="left"/>
    </xf>
    <xf numFmtId="0" fontId="37" fillId="0" borderId="2" xfId="0" applyFont="1" applyFill="1" applyBorder="1" applyAlignment="1" applyProtection="1">
      <alignment horizontal="center" vertical="center"/>
    </xf>
    <xf numFmtId="0" fontId="45" fillId="0" borderId="2" xfId="0" applyFont="1" applyFill="1" applyBorder="1" applyAlignment="1" applyProtection="1">
      <alignment horizontal="center" vertical="center"/>
    </xf>
    <xf numFmtId="0" fontId="31" fillId="0" borderId="3" xfId="15" applyFont="1" applyFill="1" applyBorder="1" applyAlignment="1" applyProtection="1">
      <alignment horizontal="left" vertical="center"/>
    </xf>
    <xf numFmtId="0" fontId="31" fillId="0" borderId="4" xfId="15" applyFont="1" applyFill="1" applyBorder="1" applyAlignment="1" applyProtection="1">
      <alignment horizontal="left" vertical="center"/>
    </xf>
    <xf numFmtId="0" fontId="31" fillId="0" borderId="0" xfId="15" applyFont="1" applyFill="1" applyBorder="1" applyAlignment="1" applyProtection="1">
      <alignment horizontal="center" vertical="center"/>
    </xf>
    <xf numFmtId="0" fontId="31" fillId="0" borderId="4" xfId="15" applyFont="1" applyFill="1" applyBorder="1" applyAlignment="1" applyProtection="1">
      <alignment horizontal="center" vertical="center" wrapText="1"/>
    </xf>
    <xf numFmtId="0" fontId="34" fillId="0" borderId="3" xfId="0" applyFont="1" applyFill="1" applyBorder="1" applyAlignment="1" applyProtection="1">
      <alignment horizontal="center" vertical="center"/>
    </xf>
    <xf numFmtId="0" fontId="34" fillId="0" borderId="4" xfId="0" applyFont="1" applyFill="1" applyBorder="1" applyAlignment="1" applyProtection="1">
      <alignment horizontal="center" vertical="center"/>
    </xf>
    <xf numFmtId="0" fontId="34" fillId="0" borderId="1" xfId="0" applyFont="1" applyFill="1" applyBorder="1" applyAlignment="1" applyProtection="1">
      <alignment horizontal="center" vertical="center"/>
    </xf>
    <xf numFmtId="0" fontId="34" fillId="0" borderId="10" xfId="0" applyFont="1" applyFill="1" applyBorder="1" applyAlignment="1" applyProtection="1">
      <alignment horizontal="center" vertical="center"/>
    </xf>
    <xf numFmtId="0" fontId="32" fillId="0" borderId="4" xfId="0" applyFont="1" applyFill="1" applyBorder="1" applyProtection="1"/>
    <xf numFmtId="0" fontId="32" fillId="0" borderId="3" xfId="0" applyFont="1" applyFill="1" applyBorder="1" applyAlignment="1" applyProtection="1">
      <protection locked="0"/>
    </xf>
    <xf numFmtId="0" fontId="32" fillId="0" borderId="3" xfId="0" applyFont="1" applyFill="1" applyBorder="1" applyAlignment="1" applyProtection="1"/>
    <xf numFmtId="0" fontId="32" fillId="0" borderId="4" xfId="0" applyFont="1" applyFill="1" applyBorder="1" applyAlignment="1" applyProtection="1"/>
    <xf numFmtId="0" fontId="32" fillId="0" borderId="5" xfId="0" applyFont="1" applyFill="1" applyBorder="1" applyAlignment="1" applyProtection="1"/>
    <xf numFmtId="0" fontId="31" fillId="0" borderId="15" xfId="15" applyFont="1" applyFill="1" applyBorder="1" applyAlignment="1" applyProtection="1">
      <alignment horizontal="center" vertical="center" wrapText="1"/>
    </xf>
    <xf numFmtId="0" fontId="32" fillId="0" borderId="4" xfId="0" applyFont="1" applyFill="1" applyBorder="1" applyAlignment="1" applyProtection="1">
      <protection locked="0"/>
    </xf>
    <xf numFmtId="37" fontId="32" fillId="0" borderId="22" xfId="15" applyNumberFormat="1" applyFont="1" applyFill="1" applyBorder="1" applyAlignment="1" applyProtection="1">
      <alignment horizontal="center" vertical="center"/>
    </xf>
    <xf numFmtId="0" fontId="38" fillId="0" borderId="11" xfId="0" applyFont="1" applyFill="1" applyBorder="1" applyAlignment="1" applyProtection="1">
      <alignment horizontal="center" vertical="center"/>
    </xf>
    <xf numFmtId="0" fontId="37" fillId="0" borderId="3" xfId="0" applyFont="1" applyFill="1" applyBorder="1" applyAlignment="1" applyProtection="1"/>
    <xf numFmtId="0" fontId="44" fillId="0" borderId="24" xfId="15" applyFont="1" applyFill="1" applyBorder="1" applyAlignment="1" applyProtection="1">
      <alignment horizontal="center"/>
    </xf>
    <xf numFmtId="0" fontId="32" fillId="0" borderId="4" xfId="0" applyFont="1" applyFill="1" applyBorder="1" applyAlignment="1" applyProtection="1">
      <alignment vertical="center"/>
    </xf>
    <xf numFmtId="0" fontId="32" fillId="0" borderId="0" xfId="0" applyFont="1" applyFill="1" applyBorder="1" applyAlignment="1" applyProtection="1"/>
    <xf numFmtId="0" fontId="0" fillId="0" borderId="0" xfId="0" applyFont="1" applyFill="1" applyProtection="1"/>
    <xf numFmtId="0" fontId="0" fillId="0" borderId="1" xfId="0" applyFont="1" applyFill="1" applyBorder="1" applyProtection="1"/>
    <xf numFmtId="0" fontId="0" fillId="0" borderId="4" xfId="0" applyFont="1" applyFill="1" applyBorder="1" applyProtection="1"/>
    <xf numFmtId="0" fontId="0" fillId="0" borderId="0" xfId="0" applyFont="1" applyFill="1" applyBorder="1" applyAlignment="1" applyProtection="1"/>
    <xf numFmtId="0" fontId="0" fillId="0" borderId="0" xfId="0" applyFont="1" applyFill="1" applyBorder="1" applyAlignment="1" applyProtection="1">
      <alignment horizontal="center"/>
    </xf>
    <xf numFmtId="166" fontId="0" fillId="0" borderId="0" xfId="0" applyNumberFormat="1" applyFont="1" applyFill="1" applyAlignment="1" applyProtection="1"/>
    <xf numFmtId="1" fontId="0" fillId="0" borderId="0" xfId="0" applyNumberFormat="1" applyFont="1" applyFill="1" applyBorder="1" applyAlignment="1" applyProtection="1"/>
    <xf numFmtId="166" fontId="0" fillId="0" borderId="0" xfId="0" applyNumberFormat="1" applyFont="1" applyFill="1" applyBorder="1" applyAlignment="1" applyProtection="1"/>
    <xf numFmtId="0" fontId="0" fillId="0" borderId="0" xfId="0" quotePrefix="1" applyFont="1" applyFill="1" applyProtection="1"/>
    <xf numFmtId="0" fontId="0" fillId="0" borderId="4" xfId="0" applyFont="1" applyFill="1" applyBorder="1" applyAlignment="1" applyProtection="1"/>
    <xf numFmtId="0" fontId="0" fillId="0" borderId="0" xfId="0" applyFont="1" applyFill="1" applyBorder="1" applyProtection="1"/>
    <xf numFmtId="0" fontId="0" fillId="0" borderId="1" xfId="0" applyFont="1" applyFill="1" applyBorder="1" applyAlignment="1" applyProtection="1"/>
    <xf numFmtId="0" fontId="0" fillId="5" borderId="2" xfId="0" applyFont="1" applyFill="1" applyBorder="1" applyAlignment="1" applyProtection="1">
      <alignment horizontal="center" vertical="center"/>
      <protection locked="0"/>
    </xf>
    <xf numFmtId="0" fontId="0" fillId="0" borderId="26" xfId="0" applyFont="1" applyFill="1" applyBorder="1" applyProtection="1"/>
    <xf numFmtId="0" fontId="0" fillId="0" borderId="22" xfId="0" applyFont="1" applyFill="1" applyBorder="1" applyAlignment="1" applyProtection="1"/>
    <xf numFmtId="0" fontId="0" fillId="0" borderId="22" xfId="0" applyFont="1" applyFill="1" applyBorder="1" applyProtection="1"/>
    <xf numFmtId="0" fontId="0" fillId="0" borderId="11" xfId="0" applyFont="1" applyFill="1" applyBorder="1" applyProtection="1"/>
    <xf numFmtId="0" fontId="0" fillId="0" borderId="0" xfId="0" applyFont="1" applyFill="1" applyAlignment="1" applyProtection="1">
      <alignment horizontal="center" vertical="center"/>
    </xf>
    <xf numFmtId="0" fontId="0" fillId="0" borderId="3" xfId="0" applyFont="1" applyFill="1" applyBorder="1" applyAlignment="1" applyProtection="1">
      <alignment horizontal="center"/>
    </xf>
    <xf numFmtId="0" fontId="0" fillId="0" borderId="4" xfId="0" applyFont="1" applyFill="1" applyBorder="1" applyAlignment="1" applyProtection="1">
      <alignment horizontal="center" vertical="center"/>
      <protection locked="0"/>
    </xf>
    <xf numFmtId="0" fontId="0" fillId="0" borderId="4" xfId="0" applyFont="1" applyFill="1" applyBorder="1" applyAlignment="1" applyProtection="1">
      <alignment horizontal="center" vertical="center"/>
    </xf>
    <xf numFmtId="0" fontId="0" fillId="0" borderId="1" xfId="0" applyFont="1" applyFill="1" applyBorder="1" applyAlignment="1" applyProtection="1">
      <alignment horizontal="center" vertical="center"/>
    </xf>
    <xf numFmtId="0" fontId="0" fillId="0" borderId="2" xfId="0" applyFont="1" applyFill="1" applyBorder="1" applyAlignment="1" applyProtection="1">
      <alignment vertical="center"/>
    </xf>
    <xf numFmtId="39" fontId="0" fillId="0" borderId="0" xfId="0" applyNumberFormat="1" applyFont="1" applyFill="1" applyAlignment="1" applyProtection="1"/>
    <xf numFmtId="0" fontId="0" fillId="0" borderId="0" xfId="0" applyFont="1" applyFill="1" applyAlignment="1" applyProtection="1"/>
    <xf numFmtId="0" fontId="0" fillId="0" borderId="5" xfId="0" applyFont="1" applyFill="1" applyBorder="1" applyProtection="1"/>
    <xf numFmtId="0" fontId="0" fillId="0" borderId="5" xfId="0" applyFont="1" applyFill="1" applyBorder="1" applyAlignment="1" applyProtection="1">
      <alignment vertical="center"/>
    </xf>
    <xf numFmtId="0" fontId="0" fillId="0" borderId="6" xfId="0" applyFont="1" applyFill="1" applyBorder="1" applyProtection="1"/>
    <xf numFmtId="0" fontId="0" fillId="0" borderId="29" xfId="0" applyFont="1" applyFill="1" applyBorder="1" applyProtection="1"/>
    <xf numFmtId="0" fontId="0" fillId="0" borderId="30" xfId="0" applyFont="1" applyFill="1" applyBorder="1" applyProtection="1"/>
    <xf numFmtId="0" fontId="31" fillId="0" borderId="4" xfId="0" applyFont="1" applyFill="1" applyBorder="1" applyAlignment="1" applyProtection="1">
      <alignment vertical="center"/>
    </xf>
    <xf numFmtId="0" fontId="31" fillId="0" borderId="9" xfId="15" applyFont="1" applyFill="1" applyBorder="1" applyAlignment="1" applyProtection="1">
      <alignment vertical="center"/>
    </xf>
    <xf numFmtId="0" fontId="31" fillId="0" borderId="0" xfId="15" applyFont="1" applyFill="1" applyBorder="1" applyAlignment="1" applyProtection="1">
      <alignment horizontal="center" vertical="center"/>
    </xf>
    <xf numFmtId="166" fontId="0" fillId="0" borderId="0" xfId="0" applyNumberFormat="1" applyFont="1" applyFill="1" applyBorder="1" applyAlignment="1" applyProtection="1">
      <alignment horizontal="center"/>
    </xf>
    <xf numFmtId="0" fontId="31" fillId="0" borderId="4" xfId="0" applyFont="1" applyFill="1" applyBorder="1" applyAlignment="1" applyProtection="1">
      <alignment horizontal="center" vertical="center" wrapText="1"/>
    </xf>
    <xf numFmtId="0" fontId="31" fillId="0" borderId="1" xfId="0" applyFont="1" applyFill="1" applyBorder="1" applyAlignment="1" applyProtection="1">
      <alignment horizontal="center" vertical="center" wrapText="1"/>
    </xf>
    <xf numFmtId="49" fontId="39" fillId="0" borderId="3" xfId="0" applyNumberFormat="1" applyFont="1" applyFill="1" applyBorder="1" applyAlignment="1" applyProtection="1">
      <alignment horizontal="center" vertical="center"/>
    </xf>
    <xf numFmtId="0" fontId="31" fillId="0" borderId="3" xfId="0" applyFont="1" applyFill="1" applyBorder="1" applyAlignment="1" applyProtection="1">
      <alignment horizontal="center" vertical="center"/>
    </xf>
    <xf numFmtId="0" fontId="31" fillId="0" borderId="1" xfId="0" applyFont="1" applyFill="1" applyBorder="1" applyAlignment="1" applyProtection="1">
      <alignment horizontal="center" vertical="center"/>
    </xf>
    <xf numFmtId="0" fontId="31" fillId="0" borderId="4" xfId="0" applyFont="1" applyFill="1" applyBorder="1" applyAlignment="1" applyProtection="1">
      <alignment horizontal="center" vertical="center"/>
    </xf>
    <xf numFmtId="0" fontId="37" fillId="0" borderId="1" xfId="0" applyFont="1" applyFill="1" applyBorder="1" applyAlignment="1" applyProtection="1">
      <alignment horizontal="center" vertical="center"/>
    </xf>
    <xf numFmtId="0" fontId="32" fillId="0" borderId="3" xfId="0" applyFont="1" applyFill="1" applyBorder="1" applyAlignment="1" applyProtection="1">
      <alignment horizontal="left" vertical="center"/>
    </xf>
    <xf numFmtId="0" fontId="32" fillId="0" borderId="4" xfId="0" applyFont="1" applyFill="1" applyBorder="1" applyAlignment="1" applyProtection="1">
      <alignment horizontal="left" vertical="center"/>
    </xf>
    <xf numFmtId="0" fontId="32" fillId="0" borderId="3" xfId="0" applyFont="1" applyFill="1" applyBorder="1" applyAlignment="1" applyProtection="1">
      <alignment horizontal="left"/>
    </xf>
    <xf numFmtId="0" fontId="32" fillId="0" borderId="4" xfId="0" applyFont="1" applyFill="1" applyBorder="1" applyAlignment="1" applyProtection="1">
      <alignment horizontal="left"/>
    </xf>
    <xf numFmtId="0" fontId="32" fillId="0" borderId="4" xfId="0" applyFont="1" applyFill="1" applyBorder="1" applyAlignment="1" applyProtection="1">
      <alignment horizontal="center"/>
    </xf>
    <xf numFmtId="0" fontId="32" fillId="0" borderId="3" xfId="0" applyFont="1" applyFill="1" applyBorder="1" applyAlignment="1" applyProtection="1">
      <alignment horizontal="center"/>
    </xf>
    <xf numFmtId="0" fontId="32" fillId="0" borderId="2" xfId="0" applyFont="1" applyFill="1" applyBorder="1" applyProtection="1"/>
    <xf numFmtId="0" fontId="32" fillId="0" borderId="5" xfId="0" applyFont="1" applyFill="1" applyBorder="1" applyAlignment="1" applyProtection="1">
      <alignment horizontal="center"/>
    </xf>
    <xf numFmtId="0" fontId="32" fillId="0" borderId="6" xfId="0" applyFont="1" applyFill="1" applyBorder="1" applyAlignment="1" applyProtection="1">
      <alignment horizontal="center"/>
    </xf>
    <xf numFmtId="0" fontId="32" fillId="0" borderId="3" xfId="0" applyFont="1" applyFill="1" applyBorder="1" applyAlignment="1" applyProtection="1"/>
    <xf numFmtId="0" fontId="32" fillId="0" borderId="4" xfId="0" applyFont="1" applyFill="1" applyBorder="1" applyAlignment="1" applyProtection="1"/>
    <xf numFmtId="0" fontId="32" fillId="0" borderId="1" xfId="0" applyFont="1" applyFill="1" applyBorder="1" applyAlignment="1" applyProtection="1"/>
    <xf numFmtId="0" fontId="32" fillId="0" borderId="5" xfId="0" applyFont="1" applyFill="1" applyBorder="1" applyAlignment="1" applyProtection="1"/>
    <xf numFmtId="0" fontId="19" fillId="0" borderId="0" xfId="15" quotePrefix="1" applyFont="1" applyFill="1" applyBorder="1" applyAlignment="1" applyProtection="1">
      <alignment horizontal="center" vertical="center"/>
    </xf>
    <xf numFmtId="0" fontId="32" fillId="0" borderId="3" xfId="0" applyFont="1" applyFill="1" applyBorder="1" applyAlignment="1" applyProtection="1">
      <alignment vertical="center"/>
    </xf>
    <xf numFmtId="177" fontId="30" fillId="0" borderId="2" xfId="0" quotePrefix="1" applyNumberFormat="1" applyFont="1" applyFill="1" applyBorder="1" applyAlignment="1" applyProtection="1">
      <alignment horizontal="center" vertical="center"/>
    </xf>
    <xf numFmtId="177" fontId="30" fillId="0" borderId="3" xfId="0" quotePrefix="1" applyNumberFormat="1" applyFont="1" applyFill="1" applyBorder="1" applyAlignment="1" applyProtection="1">
      <alignment horizontal="center" vertical="center"/>
    </xf>
    <xf numFmtId="0" fontId="37" fillId="0" borderId="4" xfId="0" applyFont="1" applyFill="1" applyBorder="1" applyAlignment="1" applyProtection="1"/>
    <xf numFmtId="0" fontId="37" fillId="0" borderId="4" xfId="0" applyFont="1" applyFill="1" applyBorder="1" applyAlignment="1" applyProtection="1">
      <alignment vertical="center"/>
    </xf>
    <xf numFmtId="0" fontId="37" fillId="0" borderId="1" xfId="0" applyFont="1" applyFill="1" applyBorder="1" applyAlignment="1" applyProtection="1">
      <alignment vertical="center"/>
    </xf>
    <xf numFmtId="0" fontId="34" fillId="0" borderId="3" xfId="0" applyFont="1" applyFill="1" applyBorder="1" applyAlignment="1" applyProtection="1">
      <alignment vertical="center"/>
    </xf>
    <xf numFmtId="0" fontId="34" fillId="0" borderId="1" xfId="0" applyFont="1" applyFill="1" applyBorder="1" applyAlignment="1" applyProtection="1">
      <alignment vertical="center"/>
    </xf>
    <xf numFmtId="0" fontId="37" fillId="0" borderId="3" xfId="0" applyFont="1" applyFill="1" applyBorder="1" applyAlignment="1" applyProtection="1">
      <alignment vertical="center"/>
    </xf>
    <xf numFmtId="0" fontId="54" fillId="0" borderId="0" xfId="15" applyFont="1" applyFill="1" applyBorder="1" applyAlignment="1" applyProtection="1">
      <alignment vertical="center"/>
    </xf>
    <xf numFmtId="0" fontId="47" fillId="0" borderId="0" xfId="15" applyFont="1" applyFill="1" applyBorder="1" applyAlignment="1" applyProtection="1">
      <alignment vertical="center"/>
    </xf>
    <xf numFmtId="39" fontId="0" fillId="0" borderId="0" xfId="0" applyNumberFormat="1" applyFont="1" applyFill="1" applyBorder="1" applyAlignment="1" applyProtection="1"/>
    <xf numFmtId="0" fontId="24" fillId="0" borderId="0" xfId="15" applyFont="1" applyFill="1" applyBorder="1" applyAlignment="1" applyProtection="1">
      <alignment vertical="center"/>
    </xf>
    <xf numFmtId="0" fontId="60" fillId="0" borderId="0" xfId="0" applyFont="1" applyFill="1" applyBorder="1" applyAlignment="1" applyProtection="1"/>
    <xf numFmtId="0" fontId="24" fillId="0" borderId="0" xfId="15" applyFont="1" applyFill="1" applyBorder="1" applyAlignment="1" applyProtection="1">
      <alignment horizontal="center" vertical="center"/>
    </xf>
    <xf numFmtId="0" fontId="46" fillId="0" borderId="2" xfId="15" applyFont="1" applyFill="1" applyBorder="1" applyAlignment="1" applyProtection="1">
      <alignment vertical="center"/>
    </xf>
    <xf numFmtId="0" fontId="46" fillId="0" borderId="3" xfId="15" applyFont="1" applyFill="1" applyBorder="1" applyAlignment="1" applyProtection="1">
      <alignment horizontal="left" vertical="center"/>
    </xf>
    <xf numFmtId="0" fontId="31" fillId="17" borderId="2" xfId="0" applyFont="1" applyFill="1" applyBorder="1" applyAlignment="1" applyProtection="1">
      <alignment horizontal="center" vertical="center"/>
    </xf>
    <xf numFmtId="0" fontId="31" fillId="18" borderId="2" xfId="0" applyFont="1" applyFill="1" applyBorder="1" applyAlignment="1" applyProtection="1">
      <alignment horizontal="center" vertical="center"/>
    </xf>
    <xf numFmtId="0" fontId="34" fillId="0" borderId="2" xfId="4" applyNumberFormat="1" applyFont="1" applyFill="1" applyBorder="1" applyAlignment="1" applyProtection="1">
      <alignment horizontal="center" vertical="center"/>
    </xf>
    <xf numFmtId="0" fontId="34" fillId="0" borderId="3" xfId="0" applyFont="1" applyBorder="1" applyAlignment="1" applyProtection="1">
      <alignment horizontal="left" vertical="center"/>
    </xf>
    <xf numFmtId="0" fontId="34" fillId="9" borderId="2" xfId="0" applyFont="1" applyFill="1" applyBorder="1" applyAlignment="1" applyProtection="1">
      <alignment horizontal="center" vertical="center"/>
    </xf>
    <xf numFmtId="0" fontId="34" fillId="0" borderId="0" xfId="0" applyFont="1" applyFill="1" applyProtection="1"/>
    <xf numFmtId="0" fontId="46" fillId="0" borderId="2" xfId="0" applyFont="1" applyFill="1" applyBorder="1" applyAlignment="1" applyProtection="1">
      <alignment vertical="center"/>
    </xf>
    <xf numFmtId="0" fontId="46" fillId="0" borderId="2" xfId="15" applyFont="1" applyFill="1" applyBorder="1" applyAlignment="1" applyProtection="1">
      <alignment horizontal="center" vertical="center" wrapText="1"/>
    </xf>
    <xf numFmtId="0" fontId="46" fillId="0" borderId="0" xfId="0" applyFont="1" applyFill="1" applyBorder="1" applyAlignment="1" applyProtection="1">
      <alignment horizontal="center"/>
    </xf>
    <xf numFmtId="1" fontId="30" fillId="0" borderId="2" xfId="0" quotePrefix="1" applyNumberFormat="1" applyFont="1" applyFill="1" applyBorder="1" applyAlignment="1" applyProtection="1">
      <alignment horizontal="center"/>
    </xf>
    <xf numFmtId="0" fontId="0" fillId="0" borderId="0" xfId="0" applyFont="1" applyFill="1" applyAlignment="1" applyProtection="1">
      <alignment wrapText="1"/>
    </xf>
    <xf numFmtId="0" fontId="62" fillId="0" borderId="0" xfId="15" applyFont="1" applyFill="1" applyBorder="1" applyAlignment="1" applyProtection="1">
      <alignment vertical="center" wrapText="1"/>
    </xf>
    <xf numFmtId="0" fontId="48" fillId="0" borderId="0" xfId="15" applyFont="1" applyFill="1" applyBorder="1" applyAlignment="1" applyProtection="1">
      <alignment vertical="center" wrapText="1"/>
    </xf>
    <xf numFmtId="0" fontId="31" fillId="19" borderId="21" xfId="15" applyFont="1" applyFill="1" applyBorder="1" applyAlignment="1" applyProtection="1">
      <alignment horizontal="center" vertical="center"/>
    </xf>
    <xf numFmtId="0" fontId="64" fillId="0" borderId="0" xfId="15" applyFont="1" applyFill="1" applyBorder="1" applyAlignment="1" applyProtection="1">
      <alignment horizontal="center" vertical="center"/>
    </xf>
    <xf numFmtId="172" fontId="65" fillId="0" borderId="0" xfId="0" applyNumberFormat="1" applyFont="1" applyFill="1" applyBorder="1" applyAlignment="1" applyProtection="1">
      <alignment vertical="center"/>
    </xf>
    <xf numFmtId="176" fontId="46" fillId="0" borderId="7" xfId="0" applyNumberFormat="1" applyFont="1" applyFill="1" applyBorder="1" applyAlignment="1" applyProtection="1">
      <alignment horizontal="left"/>
    </xf>
    <xf numFmtId="176" fontId="46" fillId="0" borderId="3" xfId="0" applyNumberFormat="1" applyFont="1" applyFill="1" applyBorder="1" applyAlignment="1" applyProtection="1">
      <alignment horizontal="left"/>
    </xf>
    <xf numFmtId="176" fontId="46" fillId="0" borderId="25" xfId="0" applyNumberFormat="1" applyFont="1" applyFill="1" applyBorder="1" applyAlignment="1" applyProtection="1">
      <alignment horizontal="left"/>
    </xf>
    <xf numFmtId="0" fontId="34" fillId="0" borderId="2" xfId="15" applyFont="1" applyFill="1" applyBorder="1" applyAlignment="1" applyProtection="1">
      <alignment vertical="center"/>
    </xf>
    <xf numFmtId="9" fontId="42" fillId="0" borderId="7" xfId="17" applyFont="1" applyFill="1" applyBorder="1" applyAlignment="1" applyProtection="1">
      <alignment horizontal="center" vertical="center"/>
    </xf>
    <xf numFmtId="9" fontId="69" fillId="0" borderId="2" xfId="17" applyFont="1" applyFill="1" applyBorder="1" applyAlignment="1" applyProtection="1">
      <alignment horizontal="center"/>
    </xf>
    <xf numFmtId="0" fontId="19" fillId="0" borderId="3" xfId="0" applyFont="1" applyFill="1" applyBorder="1" applyAlignment="1" applyProtection="1">
      <alignment vertical="center"/>
    </xf>
    <xf numFmtId="0" fontId="19" fillId="0" borderId="4" xfId="0" applyFont="1" applyFill="1" applyBorder="1" applyAlignment="1" applyProtection="1">
      <alignment vertical="center"/>
    </xf>
    <xf numFmtId="9" fontId="42" fillId="0" borderId="2" xfId="17" applyFont="1" applyFill="1" applyBorder="1" applyAlignment="1" applyProtection="1">
      <alignment horizontal="center" vertical="center"/>
    </xf>
    <xf numFmtId="0" fontId="16" fillId="0" borderId="0" xfId="0" applyFont="1" applyFill="1" applyProtection="1"/>
    <xf numFmtId="0" fontId="70" fillId="0" borderId="0" xfId="0" applyFont="1" applyFill="1" applyBorder="1" applyAlignment="1" applyProtection="1">
      <alignment horizontal="center"/>
      <protection locked="0"/>
    </xf>
    <xf numFmtId="0" fontId="70" fillId="0" borderId="0" xfId="0" applyFont="1" applyFill="1" applyBorder="1" applyAlignment="1" applyProtection="1">
      <alignment horizontal="center" vertical="center"/>
      <protection locked="0"/>
    </xf>
    <xf numFmtId="0" fontId="70" fillId="0" borderId="0" xfId="0" applyFont="1" applyFill="1" applyBorder="1" applyAlignment="1" applyProtection="1">
      <alignment horizontal="left" vertical="center"/>
      <protection locked="0"/>
    </xf>
    <xf numFmtId="1" fontId="70" fillId="0" borderId="0" xfId="0" applyNumberFormat="1" applyFont="1" applyFill="1" applyBorder="1" applyAlignment="1" applyProtection="1">
      <alignment horizontal="center" vertical="center"/>
      <protection locked="0"/>
    </xf>
    <xf numFmtId="0" fontId="71" fillId="0" borderId="0" xfId="0" applyFont="1" applyFill="1" applyBorder="1" applyAlignment="1" applyProtection="1">
      <alignment horizontal="center" vertical="center"/>
      <protection locked="0"/>
    </xf>
    <xf numFmtId="0" fontId="71" fillId="0" borderId="0" xfId="0" applyFont="1" applyFill="1" applyBorder="1" applyAlignment="1" applyProtection="1">
      <alignment horizontal="left" vertical="center"/>
      <protection locked="0"/>
    </xf>
    <xf numFmtId="0" fontId="71" fillId="0" borderId="0" xfId="0" applyFont="1" applyFill="1" applyBorder="1" applyAlignment="1" applyProtection="1">
      <alignment horizontal="center"/>
      <protection locked="0"/>
    </xf>
    <xf numFmtId="0" fontId="16" fillId="0" borderId="0" xfId="0" applyFont="1" applyFill="1" applyAlignment="1" applyProtection="1">
      <alignment horizontal="center" vertical="center"/>
    </xf>
    <xf numFmtId="0" fontId="70" fillId="0" borderId="0" xfId="0" applyFont="1" applyFill="1" applyBorder="1" applyAlignment="1" applyProtection="1">
      <alignment horizontal="left" vertical="center" wrapText="1"/>
      <protection locked="0"/>
    </xf>
    <xf numFmtId="0" fontId="47" fillId="0" borderId="0" xfId="0" applyFont="1" applyFill="1" applyBorder="1" applyAlignment="1" applyProtection="1">
      <alignment horizontal="center" vertical="center"/>
    </xf>
    <xf numFmtId="0" fontId="47" fillId="0" borderId="0" xfId="4" applyNumberFormat="1" applyFont="1" applyFill="1" applyBorder="1" applyAlignment="1" applyProtection="1">
      <alignment horizontal="center" vertical="center"/>
    </xf>
    <xf numFmtId="0" fontId="47" fillId="0" borderId="0" xfId="0" applyFont="1" applyFill="1" applyBorder="1" applyAlignment="1" applyProtection="1">
      <alignment horizontal="left" vertical="center"/>
    </xf>
    <xf numFmtId="0" fontId="47" fillId="0" borderId="0" xfId="0" applyFont="1" applyFill="1" applyProtection="1"/>
    <xf numFmtId="0" fontId="70" fillId="20" borderId="0" xfId="0" applyFont="1" applyFill="1" applyBorder="1" applyAlignment="1" applyProtection="1">
      <alignment horizontal="center" vertical="center"/>
      <protection locked="0"/>
    </xf>
    <xf numFmtId="0" fontId="70" fillId="20" borderId="0" xfId="0" applyFont="1" applyFill="1" applyBorder="1" applyAlignment="1" applyProtection="1">
      <alignment horizontal="left" vertical="center"/>
      <protection locked="0"/>
    </xf>
    <xf numFmtId="0" fontId="16" fillId="0" borderId="0" xfId="0" applyFont="1" applyFill="1" applyBorder="1" applyProtection="1"/>
    <xf numFmtId="0" fontId="31" fillId="0" borderId="0" xfId="0" applyFont="1" applyFill="1" applyBorder="1" applyAlignment="1" applyProtection="1">
      <alignment horizontal="center" vertical="center"/>
    </xf>
    <xf numFmtId="0" fontId="31" fillId="0" borderId="2" xfId="4" applyNumberFormat="1" applyFont="1" applyFill="1" applyBorder="1" applyAlignment="1" applyProtection="1">
      <alignment horizontal="center" vertical="center"/>
    </xf>
    <xf numFmtId="0" fontId="34" fillId="0" borderId="2" xfId="0" applyNumberFormat="1" applyFont="1" applyFill="1" applyBorder="1" applyAlignment="1" applyProtection="1">
      <alignment horizontal="center" vertical="center"/>
    </xf>
    <xf numFmtId="0" fontId="72" fillId="0" borderId="0" xfId="0" applyFont="1" applyFill="1" applyProtection="1"/>
    <xf numFmtId="0" fontId="72" fillId="0" borderId="0" xfId="0" applyFont="1" applyFill="1" applyBorder="1" applyAlignment="1" applyProtection="1">
      <alignment horizontal="center"/>
    </xf>
    <xf numFmtId="0" fontId="26" fillId="0" borderId="0" xfId="0" applyFont="1" applyFill="1" applyProtection="1"/>
    <xf numFmtId="0" fontId="72" fillId="0" borderId="0" xfId="0" applyFont="1" applyFill="1" applyBorder="1" applyAlignment="1" applyProtection="1"/>
    <xf numFmtId="0" fontId="74" fillId="0" borderId="0" xfId="15" applyFont="1" applyFill="1" applyBorder="1" applyAlignment="1" applyProtection="1">
      <alignment vertical="center" wrapText="1"/>
    </xf>
    <xf numFmtId="0" fontId="75" fillId="0" borderId="0" xfId="15" applyFont="1" applyFill="1" applyBorder="1" applyAlignment="1" applyProtection="1">
      <alignment vertical="center" wrapText="1"/>
    </xf>
    <xf numFmtId="0" fontId="26" fillId="0" borderId="0" xfId="0" applyFont="1" applyFill="1" applyBorder="1" applyProtection="1"/>
    <xf numFmtId="0" fontId="20" fillId="0" borderId="0" xfId="15" applyFont="1" applyFill="1" applyBorder="1" applyAlignment="1" applyProtection="1">
      <alignment vertical="center" wrapText="1"/>
    </xf>
    <xf numFmtId="0" fontId="20" fillId="0" borderId="0" xfId="15" applyFont="1" applyFill="1" applyBorder="1" applyAlignment="1" applyProtection="1">
      <alignment horizontal="left" vertical="center" wrapText="1"/>
    </xf>
    <xf numFmtId="0" fontId="72" fillId="0" borderId="0" xfId="0" applyFont="1" applyFill="1" applyBorder="1" applyProtection="1"/>
    <xf numFmtId="39" fontId="72" fillId="0" borderId="0" xfId="0" applyNumberFormat="1" applyFont="1" applyFill="1" applyBorder="1" applyAlignment="1" applyProtection="1"/>
    <xf numFmtId="0" fontId="72" fillId="0" borderId="22" xfId="0" applyFont="1" applyFill="1" applyBorder="1" applyProtection="1"/>
    <xf numFmtId="0" fontId="72" fillId="0" borderId="27" xfId="0" applyFont="1" applyFill="1" applyBorder="1" applyProtection="1"/>
    <xf numFmtId="0" fontId="72" fillId="0" borderId="23" xfId="0" applyFont="1" applyFill="1" applyBorder="1" applyProtection="1"/>
    <xf numFmtId="0" fontId="78" fillId="0" borderId="23" xfId="0" applyFont="1" applyFill="1" applyBorder="1" applyAlignment="1" applyProtection="1">
      <alignment horizontal="center" vertical="center"/>
    </xf>
    <xf numFmtId="0" fontId="20" fillId="0" borderId="23" xfId="0" applyFont="1" applyFill="1" applyBorder="1" applyAlignment="1" applyProtection="1">
      <alignment horizontal="left" vertical="center" wrapText="1"/>
    </xf>
    <xf numFmtId="168" fontId="78" fillId="0" borderId="23" xfId="0" applyNumberFormat="1" applyFont="1" applyFill="1" applyBorder="1" applyAlignment="1" applyProtection="1">
      <alignment horizontal="center" vertical="center"/>
    </xf>
    <xf numFmtId="0" fontId="20" fillId="0" borderId="23" xfId="0" applyFont="1" applyFill="1" applyBorder="1" applyAlignment="1" applyProtection="1">
      <alignment horizontal="center"/>
    </xf>
    <xf numFmtId="0" fontId="78" fillId="0" borderId="0" xfId="0" applyFont="1" applyFill="1" applyBorder="1" applyAlignment="1" applyProtection="1">
      <alignment horizontal="center" vertical="center"/>
    </xf>
    <xf numFmtId="0" fontId="72" fillId="0" borderId="23" xfId="0" applyFont="1" applyFill="1" applyBorder="1" applyAlignment="1" applyProtection="1">
      <alignment horizontal="center"/>
    </xf>
    <xf numFmtId="168" fontId="79" fillId="0" borderId="23" xfId="0" applyNumberFormat="1" applyFont="1" applyFill="1" applyBorder="1" applyAlignment="1" applyProtection="1">
      <alignment horizontal="center" vertical="center"/>
    </xf>
    <xf numFmtId="0" fontId="79" fillId="0" borderId="6" xfId="0" applyFont="1" applyFill="1" applyBorder="1" applyAlignment="1" applyProtection="1">
      <alignment horizontal="center" vertical="center"/>
    </xf>
    <xf numFmtId="0" fontId="80" fillId="0" borderId="23" xfId="0" applyFont="1" applyFill="1" applyBorder="1" applyAlignment="1" applyProtection="1">
      <alignment horizontal="center" vertical="center"/>
    </xf>
    <xf numFmtId="0" fontId="72" fillId="0" borderId="23" xfId="0" applyFont="1" applyFill="1" applyBorder="1" applyAlignment="1" applyProtection="1">
      <alignment horizontal="center" vertical="center"/>
    </xf>
    <xf numFmtId="0" fontId="26" fillId="0" borderId="0" xfId="0" applyFont="1" applyFill="1" applyAlignment="1" applyProtection="1">
      <alignment horizontal="center" vertical="center"/>
    </xf>
    <xf numFmtId="176" fontId="81" fillId="0" borderId="23" xfId="0" applyNumberFormat="1" applyFont="1" applyFill="1" applyBorder="1" applyAlignment="1" applyProtection="1">
      <alignment horizontal="center" vertical="center"/>
    </xf>
    <xf numFmtId="0" fontId="72" fillId="0" borderId="28" xfId="0" applyFont="1" applyFill="1" applyBorder="1" applyAlignment="1" applyProtection="1">
      <alignment horizontal="center" vertical="center"/>
      <protection locked="0"/>
    </xf>
    <xf numFmtId="172" fontId="61" fillId="0" borderId="23" xfId="0" applyNumberFormat="1" applyFont="1" applyFill="1" applyBorder="1" applyAlignment="1" applyProtection="1">
      <alignment horizontal="right" vertical="center"/>
    </xf>
    <xf numFmtId="0" fontId="80" fillId="0" borderId="28" xfId="0" applyFont="1" applyFill="1" applyBorder="1" applyAlignment="1" applyProtection="1">
      <alignment horizontal="center" vertical="center"/>
    </xf>
    <xf numFmtId="0" fontId="72" fillId="0" borderId="0" xfId="0" applyFont="1" applyFill="1" applyAlignment="1" applyProtection="1">
      <alignment horizontal="center" vertical="center"/>
    </xf>
    <xf numFmtId="39" fontId="78" fillId="0" borderId="23" xfId="0" applyNumberFormat="1" applyFont="1" applyFill="1" applyBorder="1" applyAlignment="1" applyProtection="1">
      <alignment horizontal="right" vertical="center"/>
    </xf>
    <xf numFmtId="39" fontId="61" fillId="0" borderId="23" xfId="0" applyNumberFormat="1" applyFont="1" applyFill="1" applyBorder="1" applyAlignment="1" applyProtection="1">
      <alignment horizontal="right" vertical="center"/>
    </xf>
    <xf numFmtId="172" fontId="75" fillId="0" borderId="0" xfId="0" quotePrefix="1" applyNumberFormat="1" applyFont="1" applyFill="1" applyBorder="1" applyAlignment="1" applyProtection="1">
      <alignment vertical="center"/>
    </xf>
    <xf numFmtId="172" fontId="78" fillId="0" borderId="23" xfId="0" applyNumberFormat="1" applyFont="1" applyFill="1" applyBorder="1" applyAlignment="1" applyProtection="1">
      <alignment horizontal="right" vertical="center"/>
    </xf>
    <xf numFmtId="0" fontId="20" fillId="0" borderId="23" xfId="0" applyFont="1" applyFill="1" applyBorder="1" applyProtection="1"/>
    <xf numFmtId="0" fontId="20" fillId="0" borderId="0" xfId="0" applyFont="1" applyFill="1" applyProtection="1"/>
    <xf numFmtId="0" fontId="20" fillId="0" borderId="15" xfId="0" applyFont="1" applyFill="1" applyBorder="1" applyProtection="1"/>
    <xf numFmtId="0" fontId="72" fillId="0" borderId="11" xfId="0" applyFont="1" applyFill="1" applyBorder="1" applyProtection="1"/>
    <xf numFmtId="0" fontId="72" fillId="0" borderId="29" xfId="0" applyFont="1" applyFill="1" applyBorder="1" applyProtection="1"/>
    <xf numFmtId="0" fontId="72" fillId="0" borderId="30" xfId="0" applyFont="1" applyFill="1" applyBorder="1" applyProtection="1"/>
    <xf numFmtId="0" fontId="72" fillId="0" borderId="31" xfId="0" applyFont="1" applyFill="1" applyBorder="1" applyProtection="1"/>
    <xf numFmtId="0" fontId="31" fillId="0" borderId="14" xfId="15" applyFont="1" applyFill="1" applyBorder="1" applyAlignment="1" applyProtection="1">
      <alignment vertical="center"/>
    </xf>
    <xf numFmtId="37" fontId="26" fillId="0" borderId="0" xfId="15" applyNumberFormat="1" applyFont="1" applyFill="1" applyBorder="1" applyAlignment="1" applyProtection="1">
      <alignment vertical="center"/>
    </xf>
    <xf numFmtId="0" fontId="20" fillId="0" borderId="0" xfId="0" applyFont="1" applyFill="1" applyBorder="1" applyProtection="1"/>
    <xf numFmtId="37" fontId="26" fillId="0" borderId="0" xfId="15" applyNumberFormat="1" applyFont="1" applyFill="1" applyBorder="1" applyAlignment="1" applyProtection="1">
      <alignment horizontal="center" vertical="center"/>
    </xf>
    <xf numFmtId="9" fontId="73" fillId="0" borderId="2" xfId="17" applyFont="1" applyFill="1" applyBorder="1" applyAlignment="1" applyProtection="1">
      <alignment horizontal="center" vertical="center"/>
    </xf>
    <xf numFmtId="0" fontId="0" fillId="0" borderId="0" xfId="0" applyFont="1" applyFill="1" applyAlignment="1" applyProtection="1">
      <alignment horizontal="center"/>
    </xf>
    <xf numFmtId="0" fontId="20" fillId="0" borderId="3" xfId="15" applyFont="1" applyFill="1" applyBorder="1" applyAlignment="1" applyProtection="1">
      <alignment horizontal="left" vertical="center"/>
    </xf>
    <xf numFmtId="0" fontId="20" fillId="0" borderId="1" xfId="15" applyFont="1" applyFill="1" applyBorder="1" applyAlignment="1" applyProtection="1">
      <alignment horizontal="left" vertical="center"/>
    </xf>
    <xf numFmtId="0" fontId="20" fillId="0" borderId="2" xfId="15" applyFont="1" applyFill="1" applyBorder="1" applyAlignment="1" applyProtection="1">
      <alignment horizontal="left" vertical="center"/>
    </xf>
    <xf numFmtId="0" fontId="76" fillId="20" borderId="8" xfId="0" applyFont="1" applyFill="1" applyBorder="1" applyAlignment="1" applyProtection="1">
      <alignment horizontal="center" wrapText="1"/>
    </xf>
    <xf numFmtId="0" fontId="76" fillId="20" borderId="5" xfId="0" applyFont="1" applyFill="1" applyBorder="1" applyAlignment="1" applyProtection="1">
      <alignment horizontal="center" wrapText="1"/>
    </xf>
    <xf numFmtId="0" fontId="76" fillId="20" borderId="6" xfId="0" applyFont="1" applyFill="1" applyBorder="1" applyAlignment="1" applyProtection="1">
      <alignment horizontal="center" wrapText="1"/>
    </xf>
    <xf numFmtId="0" fontId="76" fillId="20" borderId="9" xfId="0" applyFont="1" applyFill="1" applyBorder="1" applyAlignment="1" applyProtection="1">
      <alignment horizontal="center" wrapText="1"/>
    </xf>
    <xf numFmtId="0" fontId="76" fillId="20" borderId="15" xfId="0" applyFont="1" applyFill="1" applyBorder="1" applyAlignment="1" applyProtection="1">
      <alignment horizontal="center" wrapText="1"/>
    </xf>
    <xf numFmtId="0" fontId="76" fillId="20" borderId="14" xfId="0" applyFont="1" applyFill="1" applyBorder="1" applyAlignment="1" applyProtection="1">
      <alignment horizontal="center" wrapText="1"/>
    </xf>
    <xf numFmtId="0" fontId="77" fillId="0" borderId="2" xfId="15" applyFont="1" applyFill="1" applyBorder="1" applyAlignment="1" applyProtection="1">
      <alignment horizontal="center" vertical="center"/>
    </xf>
    <xf numFmtId="0" fontId="20" fillId="0" borderId="2" xfId="15" applyFont="1" applyFill="1" applyBorder="1" applyAlignment="1" applyProtection="1">
      <alignment horizontal="center" vertical="center"/>
    </xf>
    <xf numFmtId="166" fontId="72" fillId="0" borderId="29" xfId="9" applyFont="1" applyFill="1" applyBorder="1" applyAlignment="1" applyProtection="1">
      <alignment horizontal="center"/>
    </xf>
    <xf numFmtId="166" fontId="72" fillId="0" borderId="30" xfId="9" applyFont="1" applyFill="1" applyBorder="1" applyAlignment="1" applyProtection="1">
      <alignment horizontal="center"/>
    </xf>
    <xf numFmtId="166" fontId="72" fillId="0" borderId="58" xfId="9" applyFont="1" applyFill="1" applyBorder="1" applyAlignment="1" applyProtection="1">
      <alignment horizontal="center"/>
    </xf>
    <xf numFmtId="172" fontId="35" fillId="0" borderId="0" xfId="0" applyNumberFormat="1" applyFont="1" applyFill="1" applyBorder="1" applyAlignment="1" applyProtection="1">
      <alignment horizontal="center" vertical="center"/>
    </xf>
    <xf numFmtId="184" fontId="38" fillId="0" borderId="38" xfId="0" applyNumberFormat="1" applyFont="1" applyFill="1" applyBorder="1" applyAlignment="1" applyProtection="1">
      <alignment horizontal="right" vertical="center"/>
    </xf>
    <xf numFmtId="184" fontId="38" fillId="0" borderId="39" xfId="0" applyNumberFormat="1" applyFont="1" applyFill="1" applyBorder="1" applyAlignment="1" applyProtection="1">
      <alignment horizontal="right" vertical="center"/>
    </xf>
    <xf numFmtId="184" fontId="38" fillId="0" borderId="40" xfId="0" applyNumberFormat="1" applyFont="1" applyFill="1" applyBorder="1" applyAlignment="1" applyProtection="1">
      <alignment horizontal="right" vertical="center"/>
    </xf>
    <xf numFmtId="165" fontId="15" fillId="0" borderId="3" xfId="4" applyNumberFormat="1" applyFont="1" applyFill="1" applyBorder="1" applyAlignment="1" applyProtection="1">
      <alignment horizontal="center"/>
    </xf>
    <xf numFmtId="165" fontId="15" fillId="0" borderId="4" xfId="4" applyNumberFormat="1" applyFont="1" applyFill="1" applyBorder="1" applyAlignment="1" applyProtection="1">
      <alignment horizontal="center"/>
    </xf>
    <xf numFmtId="165" fontId="15" fillId="0" borderId="1" xfId="4" applyNumberFormat="1" applyFont="1" applyFill="1" applyBorder="1" applyAlignment="1" applyProtection="1">
      <alignment horizontal="center"/>
    </xf>
    <xf numFmtId="37" fontId="35" fillId="0" borderId="2" xfId="0" applyNumberFormat="1" applyFont="1" applyFill="1" applyBorder="1" applyAlignment="1" applyProtection="1">
      <alignment horizontal="right" vertical="center"/>
      <protection hidden="1"/>
    </xf>
    <xf numFmtId="37" fontId="35" fillId="0" borderId="35" xfId="0" applyNumberFormat="1" applyFont="1" applyFill="1" applyBorder="1" applyAlignment="1" applyProtection="1">
      <alignment horizontal="right" vertical="center"/>
      <protection hidden="1"/>
    </xf>
    <xf numFmtId="37" fontId="38" fillId="0" borderId="2" xfId="0" quotePrefix="1" applyNumberFormat="1" applyFont="1" applyFill="1" applyBorder="1" applyAlignment="1" applyProtection="1">
      <alignment horizontal="right" vertical="center"/>
    </xf>
    <xf numFmtId="37" fontId="38" fillId="0" borderId="2" xfId="0" applyNumberFormat="1" applyFont="1" applyFill="1" applyBorder="1" applyAlignment="1" applyProtection="1">
      <alignment horizontal="right" vertical="center"/>
    </xf>
    <xf numFmtId="37" fontId="38" fillId="0" borderId="35" xfId="0" applyNumberFormat="1" applyFont="1" applyFill="1" applyBorder="1" applyAlignment="1" applyProtection="1">
      <alignment horizontal="right" vertical="center"/>
    </xf>
    <xf numFmtId="184" fontId="30" fillId="0" borderId="3" xfId="0" quotePrefix="1" applyNumberFormat="1" applyFont="1" applyFill="1" applyBorder="1" applyAlignment="1" applyProtection="1">
      <alignment horizontal="right" vertical="center"/>
      <protection hidden="1"/>
    </xf>
    <xf numFmtId="184" fontId="30" fillId="0" borderId="4" xfId="0" quotePrefix="1" applyNumberFormat="1" applyFont="1" applyFill="1" applyBorder="1" applyAlignment="1" applyProtection="1">
      <alignment horizontal="right" vertical="center"/>
      <protection hidden="1"/>
    </xf>
    <xf numFmtId="184" fontId="30" fillId="0" borderId="28" xfId="0" quotePrefix="1" applyNumberFormat="1" applyFont="1" applyFill="1" applyBorder="1" applyAlignment="1" applyProtection="1">
      <alignment horizontal="right" vertical="center"/>
      <protection hidden="1"/>
    </xf>
    <xf numFmtId="182" fontId="76" fillId="5" borderId="3" xfId="4" applyNumberFormat="1" applyFont="1" applyFill="1" applyBorder="1" applyAlignment="1" applyProtection="1">
      <alignment horizontal="center" vertical="center"/>
      <protection locked="0"/>
    </xf>
    <xf numFmtId="182" fontId="76" fillId="5" borderId="4" xfId="4" applyNumberFormat="1" applyFont="1" applyFill="1" applyBorder="1" applyAlignment="1" applyProtection="1">
      <alignment horizontal="center" vertical="center"/>
      <protection locked="0"/>
    </xf>
    <xf numFmtId="182" fontId="76" fillId="5" borderId="1" xfId="4" applyNumberFormat="1" applyFont="1" applyFill="1" applyBorder="1" applyAlignment="1" applyProtection="1">
      <alignment horizontal="center" vertical="center"/>
      <protection locked="0"/>
    </xf>
    <xf numFmtId="1" fontId="0" fillId="0" borderId="0" xfId="0" applyNumberFormat="1" applyFont="1" applyFill="1" applyBorder="1" applyAlignment="1" applyProtection="1">
      <alignment horizontal="center"/>
    </xf>
    <xf numFmtId="176" fontId="53" fillId="5" borderId="57" xfId="0" applyNumberFormat="1" applyFont="1" applyFill="1" applyBorder="1" applyAlignment="1" applyProtection="1">
      <alignment horizontal="center" vertical="center"/>
    </xf>
    <xf numFmtId="0" fontId="73" fillId="0" borderId="0" xfId="15" applyFont="1" applyFill="1" applyBorder="1" applyAlignment="1" applyProtection="1">
      <alignment horizontal="center" vertical="center" textRotation="90" wrapText="1"/>
    </xf>
    <xf numFmtId="0" fontId="38" fillId="0" borderId="3" xfId="0" quotePrefix="1" applyFont="1" applyFill="1" applyBorder="1" applyAlignment="1" applyProtection="1">
      <alignment horizontal="center"/>
    </xf>
    <xf numFmtId="0" fontId="38" fillId="0" borderId="4" xfId="0" quotePrefix="1" applyFont="1" applyFill="1" applyBorder="1" applyAlignment="1" applyProtection="1">
      <alignment horizontal="center"/>
    </xf>
    <xf numFmtId="0" fontId="38" fillId="0" borderId="28" xfId="0" quotePrefix="1" applyFont="1" applyFill="1" applyBorder="1" applyAlignment="1" applyProtection="1">
      <alignment horizontal="center"/>
    </xf>
    <xf numFmtId="49" fontId="39" fillId="0" borderId="4" xfId="0" applyNumberFormat="1" applyFont="1" applyFill="1" applyBorder="1" applyAlignment="1" applyProtection="1">
      <alignment horizontal="center" vertical="center"/>
      <protection locked="0"/>
    </xf>
    <xf numFmtId="49" fontId="39" fillId="0" borderId="1" xfId="0" applyNumberFormat="1" applyFont="1" applyFill="1" applyBorder="1" applyAlignment="1" applyProtection="1">
      <alignment horizontal="center" vertical="center"/>
      <protection locked="0"/>
    </xf>
    <xf numFmtId="172" fontId="38" fillId="0" borderId="2" xfId="0" applyNumberFormat="1" applyFont="1" applyFill="1" applyBorder="1" applyAlignment="1" applyProtection="1">
      <alignment horizontal="right" vertical="center"/>
    </xf>
    <xf numFmtId="172" fontId="38" fillId="0" borderId="35" xfId="0" applyNumberFormat="1" applyFont="1" applyFill="1" applyBorder="1" applyAlignment="1" applyProtection="1">
      <alignment horizontal="right" vertical="center"/>
    </xf>
    <xf numFmtId="0" fontId="34" fillId="0" borderId="2" xfId="0" applyFont="1" applyFill="1" applyBorder="1" applyAlignment="1" applyProtection="1">
      <alignment horizontal="left"/>
    </xf>
    <xf numFmtId="0" fontId="34" fillId="0" borderId="3" xfId="0" applyFont="1" applyFill="1" applyBorder="1" applyAlignment="1" applyProtection="1">
      <alignment horizontal="left"/>
    </xf>
    <xf numFmtId="0" fontId="32" fillId="0" borderId="8" xfId="0" applyFont="1" applyFill="1" applyBorder="1" applyAlignment="1" applyProtection="1"/>
    <xf numFmtId="0" fontId="32" fillId="0" borderId="5" xfId="0" applyFont="1" applyFill="1" applyBorder="1" applyAlignment="1" applyProtection="1"/>
    <xf numFmtId="0" fontId="32" fillId="0" borderId="6" xfId="0" applyFont="1" applyFill="1" applyBorder="1" applyAlignment="1" applyProtection="1"/>
    <xf numFmtId="0" fontId="49" fillId="0" borderId="33" xfId="0" applyFont="1" applyFill="1" applyBorder="1" applyAlignment="1" applyProtection="1">
      <alignment horizontal="left" vertical="center" wrapText="1"/>
    </xf>
    <xf numFmtId="0" fontId="32" fillId="0" borderId="2" xfId="0" applyFont="1" applyFill="1" applyBorder="1" applyAlignment="1" applyProtection="1">
      <alignment horizontal="left" vertical="center" wrapText="1"/>
    </xf>
    <xf numFmtId="0" fontId="32" fillId="0" borderId="33" xfId="0" applyFont="1" applyFill="1" applyBorder="1" applyAlignment="1" applyProtection="1">
      <alignment horizontal="left" vertical="center" wrapText="1"/>
    </xf>
    <xf numFmtId="0" fontId="45" fillId="0" borderId="33" xfId="0" applyFont="1" applyFill="1" applyBorder="1" applyAlignment="1" applyProtection="1">
      <alignment horizontal="center" vertical="center" textRotation="90" wrapText="1"/>
    </xf>
    <xf numFmtId="0" fontId="45" fillId="0" borderId="2" xfId="0" applyFont="1" applyFill="1" applyBorder="1" applyAlignment="1" applyProtection="1">
      <alignment horizontal="center" vertical="center" textRotation="90" wrapText="1"/>
    </xf>
    <xf numFmtId="0" fontId="45" fillId="0" borderId="7" xfId="0" applyFont="1" applyFill="1" applyBorder="1" applyAlignment="1" applyProtection="1">
      <alignment horizontal="center" vertical="center" textRotation="90" wrapText="1"/>
    </xf>
    <xf numFmtId="184" fontId="38" fillId="0" borderId="2" xfId="0" applyNumberFormat="1" applyFont="1" applyFill="1" applyBorder="1" applyAlignment="1" applyProtection="1">
      <alignment vertical="center"/>
    </xf>
    <xf numFmtId="184" fontId="38" fillId="0" borderId="35" xfId="0" applyNumberFormat="1" applyFont="1" applyFill="1" applyBorder="1" applyAlignment="1" applyProtection="1">
      <alignment vertical="center"/>
    </xf>
    <xf numFmtId="0" fontId="32" fillId="0" borderId="2" xfId="0" applyFont="1" applyFill="1" applyBorder="1" applyProtection="1"/>
    <xf numFmtId="0" fontId="32" fillId="0" borderId="8" xfId="0" applyFont="1" applyFill="1" applyBorder="1" applyAlignment="1" applyProtection="1">
      <alignment horizontal="center"/>
    </xf>
    <xf numFmtId="0" fontId="32" fillId="0" borderId="5" xfId="0" applyFont="1" applyFill="1" applyBorder="1" applyAlignment="1" applyProtection="1">
      <alignment horizontal="center"/>
    </xf>
    <xf numFmtId="0" fontId="32" fillId="0" borderId="34" xfId="0" applyFont="1" applyFill="1" applyBorder="1" applyAlignment="1" applyProtection="1">
      <alignment horizontal="center"/>
    </xf>
    <xf numFmtId="0" fontId="32" fillId="0" borderId="3" xfId="0" applyFont="1" applyFill="1" applyBorder="1" applyAlignment="1" applyProtection="1"/>
    <xf numFmtId="0" fontId="32" fillId="0" borderId="4" xfId="0" applyFont="1" applyFill="1" applyBorder="1" applyAlignment="1" applyProtection="1"/>
    <xf numFmtId="0" fontId="32" fillId="0" borderId="4" xfId="0" quotePrefix="1" applyFont="1" applyFill="1" applyBorder="1" applyAlignment="1" applyProtection="1">
      <alignment horizontal="center" vertical="center"/>
    </xf>
    <xf numFmtId="0" fontId="32" fillId="0" borderId="1" xfId="0" quotePrefix="1" applyFont="1" applyFill="1" applyBorder="1" applyAlignment="1" applyProtection="1">
      <alignment horizontal="center" vertical="center"/>
    </xf>
    <xf numFmtId="0" fontId="32" fillId="0" borderId="3" xfId="0" applyFont="1" applyFill="1" applyBorder="1" applyAlignment="1" applyProtection="1">
      <protection locked="0"/>
    </xf>
    <xf numFmtId="0" fontId="32" fillId="0" borderId="4" xfId="0" applyFont="1" applyFill="1" applyBorder="1" applyAlignment="1" applyProtection="1">
      <protection locked="0"/>
    </xf>
    <xf numFmtId="184" fontId="35" fillId="0" borderId="2" xfId="0" applyNumberFormat="1" applyFont="1" applyFill="1" applyBorder="1" applyAlignment="1" applyProtection="1">
      <alignment vertical="center"/>
      <protection locked="0"/>
    </xf>
    <xf numFmtId="184" fontId="35" fillId="0" borderId="35" xfId="0" applyNumberFormat="1" applyFont="1" applyFill="1" applyBorder="1" applyAlignment="1" applyProtection="1">
      <alignment vertical="center"/>
      <protection locked="0"/>
    </xf>
    <xf numFmtId="164" fontId="75" fillId="0" borderId="26" xfId="0" applyNumberFormat="1" applyFont="1" applyFill="1" applyBorder="1" applyAlignment="1" applyProtection="1">
      <alignment horizontal="center" vertical="center"/>
    </xf>
    <xf numFmtId="164" fontId="75" fillId="0" borderId="22" xfId="0" applyNumberFormat="1" applyFont="1" applyFill="1" applyBorder="1" applyAlignment="1" applyProtection="1">
      <alignment horizontal="center" vertical="center"/>
    </xf>
    <xf numFmtId="0" fontId="32" fillId="0" borderId="3" xfId="0" quotePrefix="1" applyFont="1" applyFill="1" applyBorder="1" applyAlignment="1" applyProtection="1">
      <alignment horizontal="center"/>
      <protection locked="0"/>
    </xf>
    <xf numFmtId="0" fontId="32" fillId="0" borderId="4" xfId="0" quotePrefix="1" applyFont="1" applyFill="1" applyBorder="1" applyAlignment="1" applyProtection="1">
      <alignment horizontal="center"/>
      <protection locked="0"/>
    </xf>
    <xf numFmtId="0" fontId="32" fillId="0" borderId="28" xfId="0" quotePrefix="1" applyFont="1" applyFill="1" applyBorder="1" applyAlignment="1" applyProtection="1">
      <alignment horizontal="center"/>
      <protection locked="0"/>
    </xf>
    <xf numFmtId="37" fontId="32" fillId="0" borderId="8" xfId="0" applyNumberFormat="1" applyFont="1" applyFill="1" applyBorder="1" applyAlignment="1" applyProtection="1">
      <alignment horizontal="center"/>
      <protection locked="0"/>
    </xf>
    <xf numFmtId="0" fontId="32" fillId="0" borderId="5" xfId="0" applyFont="1" applyFill="1" applyBorder="1" applyAlignment="1" applyProtection="1">
      <alignment horizontal="center"/>
      <protection locked="0"/>
    </xf>
    <xf numFmtId="0" fontId="32" fillId="0" borderId="6" xfId="0" applyFont="1" applyFill="1" applyBorder="1" applyAlignment="1" applyProtection="1">
      <alignment horizontal="center"/>
      <protection locked="0"/>
    </xf>
    <xf numFmtId="0" fontId="32" fillId="0" borderId="1" xfId="0" applyFont="1" applyFill="1" applyBorder="1" applyAlignment="1" applyProtection="1">
      <protection locked="0"/>
    </xf>
    <xf numFmtId="0" fontId="32" fillId="0" borderId="1" xfId="0" applyFont="1" applyFill="1" applyBorder="1" applyAlignment="1" applyProtection="1"/>
    <xf numFmtId="0" fontId="31" fillId="0" borderId="18" xfId="0" applyFont="1" applyFill="1" applyBorder="1" applyAlignment="1" applyProtection="1">
      <alignment horizontal="center"/>
    </xf>
    <xf numFmtId="0" fontId="31" fillId="0" borderId="19" xfId="0" applyFont="1" applyFill="1" applyBorder="1" applyAlignment="1" applyProtection="1">
      <alignment horizontal="center"/>
    </xf>
    <xf numFmtId="0" fontId="31" fillId="0" borderId="20" xfId="0" applyFont="1" applyFill="1" applyBorder="1" applyAlignment="1" applyProtection="1">
      <alignment horizontal="center"/>
    </xf>
    <xf numFmtId="0" fontId="0" fillId="0" borderId="8" xfId="0" applyFont="1" applyFill="1" applyBorder="1" applyAlignment="1" applyProtection="1">
      <alignment horizontal="center"/>
    </xf>
    <xf numFmtId="0" fontId="0" fillId="0" borderId="5" xfId="0" applyFont="1" applyFill="1" applyBorder="1" applyAlignment="1" applyProtection="1">
      <alignment horizontal="center"/>
    </xf>
    <xf numFmtId="0" fontId="0" fillId="0" borderId="6" xfId="0" applyFont="1" applyFill="1" applyBorder="1" applyAlignment="1" applyProtection="1">
      <alignment horizontal="center"/>
    </xf>
    <xf numFmtId="0" fontId="0" fillId="0" borderId="17" xfId="0" applyFont="1" applyFill="1" applyBorder="1" applyAlignment="1" applyProtection="1">
      <alignment horizontal="center"/>
    </xf>
    <xf numFmtId="0" fontId="0" fillId="0" borderId="0" xfId="0" applyFont="1" applyFill="1" applyBorder="1" applyAlignment="1" applyProtection="1">
      <alignment horizontal="center"/>
    </xf>
    <xf numFmtId="0" fontId="0" fillId="0" borderId="13" xfId="0" applyFont="1" applyFill="1" applyBorder="1" applyAlignment="1" applyProtection="1">
      <alignment horizontal="center"/>
    </xf>
    <xf numFmtId="0" fontId="0" fillId="0" borderId="9" xfId="0" applyFont="1" applyFill="1" applyBorder="1" applyAlignment="1" applyProtection="1">
      <alignment horizontal="center"/>
    </xf>
    <xf numFmtId="0" fontId="0" fillId="0" borderId="15" xfId="0" applyFont="1" applyFill="1" applyBorder="1" applyAlignment="1" applyProtection="1">
      <alignment horizontal="center"/>
    </xf>
    <xf numFmtId="0" fontId="0" fillId="0" borderId="14" xfId="0" applyFont="1" applyFill="1" applyBorder="1" applyAlignment="1" applyProtection="1">
      <alignment horizontal="center"/>
    </xf>
    <xf numFmtId="0" fontId="50" fillId="0" borderId="36" xfId="0" applyFont="1" applyFill="1" applyBorder="1" applyAlignment="1" applyProtection="1">
      <alignment horizontal="center" vertical="center" textRotation="90" wrapText="1"/>
    </xf>
    <xf numFmtId="0" fontId="50" fillId="0" borderId="6" xfId="0" applyFont="1" applyFill="1" applyBorder="1" applyAlignment="1" applyProtection="1">
      <alignment horizontal="center" vertical="center" textRotation="90" wrapText="1"/>
    </xf>
    <xf numFmtId="0" fontId="50" fillId="0" borderId="11" xfId="0" applyFont="1" applyFill="1" applyBorder="1" applyAlignment="1" applyProtection="1">
      <alignment horizontal="center" vertical="center" textRotation="90" wrapText="1"/>
    </xf>
    <xf numFmtId="0" fontId="50" fillId="0" borderId="13" xfId="0" applyFont="1" applyFill="1" applyBorder="1" applyAlignment="1" applyProtection="1">
      <alignment horizontal="center" vertical="center" textRotation="90" wrapText="1"/>
    </xf>
    <xf numFmtId="0" fontId="50" fillId="0" borderId="37" xfId="0" applyFont="1" applyFill="1" applyBorder="1" applyAlignment="1" applyProtection="1">
      <alignment horizontal="center" vertical="center" textRotation="90" wrapText="1"/>
    </xf>
    <xf numFmtId="0" fontId="50" fillId="0" borderId="14" xfId="0" applyFont="1" applyFill="1" applyBorder="1" applyAlignment="1" applyProtection="1">
      <alignment horizontal="center" vertical="center" textRotation="90" wrapText="1"/>
    </xf>
    <xf numFmtId="0" fontId="32" fillId="0" borderId="3" xfId="0" applyFont="1" applyFill="1" applyBorder="1" applyAlignment="1" applyProtection="1">
      <alignment horizontal="center"/>
      <protection locked="0"/>
    </xf>
    <xf numFmtId="0" fontId="32" fillId="0" borderId="4" xfId="0" applyFont="1" applyFill="1" applyBorder="1" applyAlignment="1" applyProtection="1">
      <alignment horizontal="center"/>
      <protection locked="0"/>
    </xf>
    <xf numFmtId="0" fontId="32" fillId="0" borderId="28" xfId="0" applyFont="1" applyFill="1" applyBorder="1" applyAlignment="1" applyProtection="1">
      <alignment horizontal="center"/>
      <protection locked="0"/>
    </xf>
    <xf numFmtId="0" fontId="32" fillId="0" borderId="3" xfId="0" applyFont="1" applyFill="1" applyBorder="1" applyAlignment="1" applyProtection="1">
      <alignment horizontal="center"/>
    </xf>
    <xf numFmtId="0" fontId="32" fillId="0" borderId="4" xfId="0" applyFont="1" applyFill="1" applyBorder="1" applyAlignment="1" applyProtection="1">
      <alignment horizontal="center"/>
    </xf>
    <xf numFmtId="0" fontId="32" fillId="0" borderId="1" xfId="0" applyFont="1" applyFill="1" applyBorder="1" applyAlignment="1" applyProtection="1">
      <alignment horizontal="center"/>
    </xf>
    <xf numFmtId="0" fontId="55" fillId="0" borderId="3" xfId="15" applyFont="1" applyFill="1" applyBorder="1" applyAlignment="1" applyProtection="1">
      <alignment horizontal="right" vertical="center"/>
    </xf>
    <xf numFmtId="0" fontId="55" fillId="0" borderId="1" xfId="15" applyFont="1" applyFill="1" applyBorder="1" applyAlignment="1" applyProtection="1">
      <alignment horizontal="right" vertical="center"/>
    </xf>
    <xf numFmtId="9" fontId="15" fillId="0" borderId="2" xfId="17" applyFont="1" applyFill="1" applyBorder="1" applyAlignment="1" applyProtection="1">
      <alignment horizontal="center"/>
    </xf>
    <xf numFmtId="184" fontId="35" fillId="0" borderId="2" xfId="0" applyNumberFormat="1" applyFont="1" applyFill="1" applyBorder="1" applyAlignment="1" applyProtection="1">
      <alignment vertical="center"/>
      <protection hidden="1"/>
    </xf>
    <xf numFmtId="184" fontId="35" fillId="0" borderId="35" xfId="0" applyNumberFormat="1" applyFont="1" applyFill="1" applyBorder="1" applyAlignment="1" applyProtection="1">
      <alignment vertical="center"/>
      <protection hidden="1"/>
    </xf>
    <xf numFmtId="184" fontId="35" fillId="0" borderId="2" xfId="0" applyNumberFormat="1" applyFont="1" applyFill="1" applyBorder="1" applyAlignment="1" applyProtection="1">
      <alignment vertical="center"/>
    </xf>
    <xf numFmtId="184" fontId="35" fillId="0" borderId="35" xfId="0" applyNumberFormat="1" applyFont="1" applyFill="1" applyBorder="1" applyAlignment="1" applyProtection="1">
      <alignment vertical="center"/>
    </xf>
    <xf numFmtId="0" fontId="37" fillId="0" borderId="3" xfId="0" applyFont="1" applyFill="1" applyBorder="1" applyAlignment="1" applyProtection="1">
      <alignment horizontal="center"/>
    </xf>
    <xf numFmtId="0" fontId="37" fillId="0" borderId="4" xfId="0" applyFont="1" applyFill="1" applyBorder="1" applyAlignment="1" applyProtection="1">
      <alignment horizontal="center"/>
    </xf>
    <xf numFmtId="0" fontId="37" fillId="0" borderId="1" xfId="0" applyFont="1" applyFill="1" applyBorder="1" applyAlignment="1" applyProtection="1">
      <alignment horizontal="center"/>
    </xf>
    <xf numFmtId="0" fontId="37" fillId="0" borderId="6" xfId="0" applyFont="1" applyFill="1" applyBorder="1" applyAlignment="1" applyProtection="1">
      <alignment horizontal="center" vertical="center"/>
    </xf>
    <xf numFmtId="0" fontId="37" fillId="0" borderId="7" xfId="0" applyFont="1" applyFill="1" applyBorder="1" applyAlignment="1" applyProtection="1">
      <alignment horizontal="center" vertical="center"/>
    </xf>
    <xf numFmtId="184" fontId="38" fillId="0" borderId="8" xfId="0" applyNumberFormat="1" applyFont="1" applyFill="1" applyBorder="1" applyAlignment="1" applyProtection="1">
      <alignment horizontal="right" vertical="center" indent="1"/>
    </xf>
    <xf numFmtId="184" fontId="38" fillId="0" borderId="5" xfId="0" applyNumberFormat="1" applyFont="1" applyFill="1" applyBorder="1" applyAlignment="1" applyProtection="1">
      <alignment horizontal="right" vertical="center" indent="1"/>
    </xf>
    <xf numFmtId="184" fontId="38" fillId="0" borderId="6" xfId="0" applyNumberFormat="1" applyFont="1" applyFill="1" applyBorder="1" applyAlignment="1" applyProtection="1">
      <alignment horizontal="right" vertical="center" indent="1"/>
    </xf>
    <xf numFmtId="0" fontId="32" fillId="0" borderId="3" xfId="0" applyFont="1" applyFill="1" applyBorder="1" applyAlignment="1" applyProtection="1">
      <alignment horizontal="left" vertical="center"/>
    </xf>
    <xf numFmtId="0" fontId="32" fillId="0" borderId="4" xfId="0" applyFont="1" applyFill="1" applyBorder="1" applyAlignment="1" applyProtection="1">
      <alignment horizontal="left" vertical="center"/>
    </xf>
    <xf numFmtId="0" fontId="32" fillId="0" borderId="1" xfId="0" applyFont="1" applyFill="1" applyBorder="1" applyAlignment="1" applyProtection="1">
      <alignment horizontal="left" vertical="center"/>
    </xf>
    <xf numFmtId="168" fontId="48" fillId="0" borderId="4" xfId="15" applyNumberFormat="1" applyFont="1" applyFill="1" applyBorder="1" applyAlignment="1" applyProtection="1">
      <alignment horizontal="center" vertical="center"/>
    </xf>
    <xf numFmtId="0" fontId="20" fillId="0" borderId="15" xfId="15" applyFont="1" applyFill="1" applyBorder="1" applyAlignment="1" applyProtection="1">
      <alignment horizontal="center" vertical="center" wrapText="1"/>
    </xf>
    <xf numFmtId="0" fontId="20" fillId="0" borderId="0" xfId="15" applyFont="1" applyFill="1" applyBorder="1" applyAlignment="1" applyProtection="1">
      <alignment horizontal="center" vertical="center" wrapText="1"/>
    </xf>
    <xf numFmtId="0" fontId="20" fillId="0" borderId="23" xfId="15" applyFont="1" applyFill="1" applyBorder="1" applyAlignment="1" applyProtection="1">
      <alignment horizontal="center" vertical="center" wrapText="1"/>
    </xf>
    <xf numFmtId="164" fontId="31" fillId="0" borderId="17" xfId="0" applyNumberFormat="1" applyFont="1" applyFill="1" applyBorder="1" applyAlignment="1" applyProtection="1">
      <alignment horizontal="center" vertical="center"/>
    </xf>
    <xf numFmtId="164" fontId="31" fillId="0" borderId="0" xfId="0" applyNumberFormat="1" applyFont="1" applyFill="1" applyBorder="1" applyAlignment="1" applyProtection="1">
      <alignment horizontal="center" vertical="center"/>
    </xf>
    <xf numFmtId="164" fontId="31" fillId="0" borderId="13" xfId="0" applyNumberFormat="1" applyFont="1" applyFill="1" applyBorder="1" applyAlignment="1" applyProtection="1">
      <alignment horizontal="center" vertical="center"/>
    </xf>
    <xf numFmtId="164" fontId="31" fillId="0" borderId="8" xfId="0" applyNumberFormat="1" applyFont="1" applyFill="1" applyBorder="1" applyAlignment="1" applyProtection="1">
      <alignment horizontal="center" vertical="center"/>
    </xf>
    <xf numFmtId="164" fontId="31" fillId="0" borderId="5" xfId="0" applyNumberFormat="1" applyFont="1" applyFill="1" applyBorder="1" applyAlignment="1" applyProtection="1">
      <alignment horizontal="center" vertical="center"/>
    </xf>
    <xf numFmtId="164" fontId="31" fillId="0" borderId="6" xfId="0" applyNumberFormat="1" applyFont="1" applyFill="1" applyBorder="1" applyAlignment="1" applyProtection="1">
      <alignment horizontal="center" vertical="center"/>
    </xf>
    <xf numFmtId="164" fontId="20" fillId="0" borderId="8" xfId="0" applyNumberFormat="1" applyFont="1" applyFill="1" applyBorder="1" applyAlignment="1" applyProtection="1">
      <alignment horizontal="center" vertical="center"/>
    </xf>
    <xf numFmtId="164" fontId="20" fillId="0" borderId="5" xfId="0" applyNumberFormat="1" applyFont="1" applyFill="1" applyBorder="1" applyAlignment="1" applyProtection="1">
      <alignment horizontal="center" vertical="center"/>
    </xf>
    <xf numFmtId="0" fontId="32" fillId="0" borderId="17" xfId="0" applyFont="1" applyFill="1" applyBorder="1" applyAlignment="1" applyProtection="1">
      <alignment horizontal="center"/>
    </xf>
    <xf numFmtId="0" fontId="32" fillId="0" borderId="0" xfId="0" applyFont="1" applyFill="1" applyBorder="1" applyAlignment="1" applyProtection="1">
      <alignment horizontal="center"/>
    </xf>
    <xf numFmtId="0" fontId="32" fillId="0" borderId="23" xfId="0" applyFont="1" applyFill="1" applyBorder="1" applyAlignment="1" applyProtection="1">
      <alignment horizontal="center"/>
    </xf>
    <xf numFmtId="0" fontId="32" fillId="0" borderId="9" xfId="0" applyFont="1" applyFill="1" applyBorder="1" applyAlignment="1" applyProtection="1">
      <alignment horizontal="center"/>
    </xf>
    <xf numFmtId="0" fontId="32" fillId="0" borderId="15" xfId="0" applyFont="1" applyFill="1" applyBorder="1" applyAlignment="1" applyProtection="1">
      <alignment horizontal="center"/>
    </xf>
    <xf numFmtId="0" fontId="32" fillId="0" borderId="32" xfId="0" applyFont="1" applyFill="1" applyBorder="1" applyAlignment="1" applyProtection="1">
      <alignment horizontal="center"/>
    </xf>
    <xf numFmtId="0" fontId="32" fillId="0" borderId="26" xfId="0" applyFont="1" applyFill="1" applyBorder="1" applyAlignment="1" applyProtection="1">
      <alignment horizontal="center" wrapText="1"/>
    </xf>
    <xf numFmtId="0" fontId="32" fillId="0" borderId="22" xfId="0" applyFont="1" applyFill="1" applyBorder="1" applyAlignment="1" applyProtection="1">
      <alignment horizontal="center" wrapText="1"/>
    </xf>
    <xf numFmtId="0" fontId="32" fillId="0" borderId="27" xfId="0" applyFont="1" applyFill="1" applyBorder="1" applyAlignment="1" applyProtection="1">
      <alignment horizontal="center" wrapText="1"/>
    </xf>
    <xf numFmtId="0" fontId="32" fillId="0" borderId="11" xfId="0" applyFont="1" applyFill="1" applyBorder="1" applyAlignment="1" applyProtection="1">
      <alignment horizontal="center" wrapText="1"/>
    </xf>
    <xf numFmtId="0" fontId="32" fillId="0" borderId="0" xfId="0" applyFont="1" applyFill="1" applyBorder="1" applyAlignment="1" applyProtection="1">
      <alignment horizontal="center" wrapText="1"/>
    </xf>
    <xf numFmtId="0" fontId="32" fillId="0" borderId="23" xfId="0" applyFont="1" applyFill="1" applyBorder="1" applyAlignment="1" applyProtection="1">
      <alignment horizontal="center" wrapText="1"/>
    </xf>
    <xf numFmtId="0" fontId="32" fillId="0" borderId="29" xfId="0" applyFont="1" applyFill="1" applyBorder="1" applyAlignment="1" applyProtection="1">
      <alignment horizontal="center" wrapText="1"/>
    </xf>
    <xf numFmtId="0" fontId="32" fillId="0" borderId="30" xfId="0" applyFont="1" applyFill="1" applyBorder="1" applyAlignment="1" applyProtection="1">
      <alignment horizontal="center" wrapText="1"/>
    </xf>
    <xf numFmtId="0" fontId="32" fillId="0" borderId="31" xfId="0" applyFont="1" applyFill="1" applyBorder="1" applyAlignment="1" applyProtection="1">
      <alignment horizontal="center" wrapText="1"/>
    </xf>
    <xf numFmtId="0" fontId="32" fillId="0" borderId="3" xfId="0" applyFont="1" applyFill="1" applyBorder="1" applyProtection="1"/>
    <xf numFmtId="0" fontId="32" fillId="0" borderId="4" xfId="0" applyFont="1" applyFill="1" applyBorder="1" applyProtection="1"/>
    <xf numFmtId="0" fontId="32" fillId="0" borderId="1" xfId="0" applyFont="1" applyFill="1" applyBorder="1" applyProtection="1"/>
    <xf numFmtId="39" fontId="30" fillId="6" borderId="3" xfId="4" applyNumberFormat="1" applyFont="1" applyFill="1" applyBorder="1" applyAlignment="1" applyProtection="1">
      <alignment horizontal="center"/>
    </xf>
    <xf numFmtId="39" fontId="30" fillId="6" borderId="4" xfId="4" applyNumberFormat="1" applyFont="1" applyFill="1" applyBorder="1" applyAlignment="1" applyProtection="1">
      <alignment horizontal="center"/>
    </xf>
    <xf numFmtId="39" fontId="30" fillId="6" borderId="1" xfId="4" applyNumberFormat="1" applyFont="1" applyFill="1" applyBorder="1" applyAlignment="1" applyProtection="1">
      <alignment horizontal="center"/>
    </xf>
    <xf numFmtId="182" fontId="38" fillId="0" borderId="2" xfId="4" applyNumberFormat="1" applyFont="1" applyFill="1" applyBorder="1" applyAlignment="1" applyProtection="1">
      <alignment horizontal="right" vertical="center"/>
      <protection hidden="1"/>
    </xf>
    <xf numFmtId="182" fontId="38" fillId="0" borderId="35" xfId="4" applyNumberFormat="1" applyFont="1" applyFill="1" applyBorder="1" applyAlignment="1" applyProtection="1">
      <alignment horizontal="right" vertical="center"/>
      <protection hidden="1"/>
    </xf>
    <xf numFmtId="184" fontId="35" fillId="0" borderId="2" xfId="0" applyNumberFormat="1" applyFont="1" applyFill="1" applyBorder="1" applyAlignment="1" applyProtection="1">
      <alignment horizontal="right" vertical="center"/>
      <protection locked="0"/>
    </xf>
    <xf numFmtId="184" fontId="35" fillId="0" borderId="35" xfId="0" applyNumberFormat="1" applyFont="1" applyFill="1" applyBorder="1" applyAlignment="1" applyProtection="1">
      <alignment horizontal="right" vertical="center"/>
      <protection locked="0"/>
    </xf>
    <xf numFmtId="184" fontId="35" fillId="0" borderId="2" xfId="0" applyNumberFormat="1" applyFont="1" applyFill="1" applyBorder="1" applyAlignment="1" applyProtection="1">
      <alignment horizontal="right" vertical="center"/>
    </xf>
    <xf numFmtId="184" fontId="35" fillId="0" borderId="35" xfId="0" applyNumberFormat="1" applyFont="1" applyFill="1" applyBorder="1" applyAlignment="1" applyProtection="1">
      <alignment horizontal="right" vertical="center"/>
    </xf>
    <xf numFmtId="9" fontId="42" fillId="0" borderId="3" xfId="17" applyFont="1" applyFill="1" applyBorder="1" applyAlignment="1" applyProtection="1">
      <alignment horizontal="center"/>
    </xf>
    <xf numFmtId="9" fontId="42" fillId="0" borderId="1" xfId="17" applyFont="1" applyFill="1" applyBorder="1" applyAlignment="1" applyProtection="1">
      <alignment horizontal="center"/>
    </xf>
    <xf numFmtId="184" fontId="35" fillId="0" borderId="2" xfId="0" applyNumberFormat="1" applyFont="1" applyFill="1" applyBorder="1" applyAlignment="1" applyProtection="1">
      <alignment horizontal="right" vertical="center"/>
      <protection hidden="1"/>
    </xf>
    <xf numFmtId="184" fontId="35" fillId="0" borderId="35" xfId="0" applyNumberFormat="1" applyFont="1" applyFill="1" applyBorder="1" applyAlignment="1" applyProtection="1">
      <alignment horizontal="right" vertical="center"/>
      <protection hidden="1"/>
    </xf>
    <xf numFmtId="9" fontId="39" fillId="0" borderId="3" xfId="17" applyFont="1" applyFill="1" applyBorder="1" applyAlignment="1" applyProtection="1">
      <alignment horizontal="center"/>
    </xf>
    <xf numFmtId="9" fontId="39" fillId="0" borderId="1" xfId="17" applyFont="1" applyFill="1" applyBorder="1" applyAlignment="1" applyProtection="1">
      <alignment horizontal="center"/>
    </xf>
    <xf numFmtId="184" fontId="35" fillId="0" borderId="3" xfId="0" quotePrefix="1" applyNumberFormat="1" applyFont="1" applyFill="1" applyBorder="1" applyAlignment="1" applyProtection="1">
      <alignment horizontal="right" vertical="center"/>
      <protection hidden="1"/>
    </xf>
    <xf numFmtId="184" fontId="35" fillId="0" borderId="4" xfId="0" applyNumberFormat="1" applyFont="1" applyFill="1" applyBorder="1" applyAlignment="1" applyProtection="1">
      <alignment horizontal="right" vertical="center"/>
      <protection hidden="1"/>
    </xf>
    <xf numFmtId="184" fontId="35" fillId="0" borderId="28" xfId="0" applyNumberFormat="1" applyFont="1" applyFill="1" applyBorder="1" applyAlignment="1" applyProtection="1">
      <alignment horizontal="right" vertical="center"/>
      <protection hidden="1"/>
    </xf>
    <xf numFmtId="0" fontId="32" fillId="0" borderId="3" xfId="0" applyFont="1" applyFill="1" applyBorder="1" applyAlignment="1" applyProtection="1">
      <alignment horizontal="left"/>
    </xf>
    <xf numFmtId="0" fontId="32" fillId="0" borderId="4" xfId="0" applyFont="1" applyFill="1" applyBorder="1" applyAlignment="1" applyProtection="1">
      <alignment horizontal="left"/>
    </xf>
    <xf numFmtId="0" fontId="32" fillId="0" borderId="1" xfId="0" applyFont="1" applyFill="1" applyBorder="1" applyAlignment="1" applyProtection="1">
      <alignment horizontal="left"/>
    </xf>
    <xf numFmtId="0" fontId="45" fillId="0" borderId="36" xfId="0" applyFont="1" applyFill="1" applyBorder="1" applyAlignment="1" applyProtection="1">
      <alignment horizontal="center" vertical="center" textRotation="90" wrapText="1"/>
    </xf>
    <xf numFmtId="0" fontId="45" fillId="0" borderId="6" xfId="0" applyFont="1" applyFill="1" applyBorder="1" applyAlignment="1" applyProtection="1">
      <alignment horizontal="center" vertical="center" textRotation="90" wrapText="1"/>
    </xf>
    <xf numFmtId="0" fontId="45" fillId="0" borderId="11" xfId="0" applyFont="1" applyFill="1" applyBorder="1" applyAlignment="1" applyProtection="1">
      <alignment horizontal="center" vertical="center" textRotation="90" wrapText="1"/>
    </xf>
    <xf numFmtId="0" fontId="45" fillId="0" borderId="13" xfId="0" applyFont="1" applyFill="1" applyBorder="1" applyAlignment="1" applyProtection="1">
      <alignment horizontal="center" vertical="center" textRotation="90" wrapText="1"/>
    </xf>
    <xf numFmtId="0" fontId="45" fillId="0" borderId="37" xfId="0" applyFont="1" applyFill="1" applyBorder="1" applyAlignment="1" applyProtection="1">
      <alignment horizontal="center" vertical="center" textRotation="90" wrapText="1"/>
    </xf>
    <xf numFmtId="0" fontId="45" fillId="0" borderId="14" xfId="0" applyFont="1" applyFill="1" applyBorder="1" applyAlignment="1" applyProtection="1">
      <alignment horizontal="center" vertical="center" textRotation="90" wrapText="1"/>
    </xf>
    <xf numFmtId="0" fontId="37" fillId="0" borderId="3" xfId="0" applyFont="1" applyFill="1" applyBorder="1" applyAlignment="1" applyProtection="1">
      <alignment horizontal="center" vertical="center"/>
    </xf>
    <xf numFmtId="0" fontId="37" fillId="0" borderId="4" xfId="0" applyFont="1" applyFill="1" applyBorder="1" applyAlignment="1" applyProtection="1">
      <alignment horizontal="center" vertical="center"/>
    </xf>
    <xf numFmtId="0" fontId="37" fillId="0" borderId="1" xfId="0" applyFont="1" applyFill="1" applyBorder="1" applyAlignment="1" applyProtection="1">
      <alignment horizontal="center" vertical="center"/>
    </xf>
    <xf numFmtId="0" fontId="37" fillId="0" borderId="2" xfId="0" applyFont="1" applyFill="1" applyBorder="1" applyAlignment="1" applyProtection="1">
      <alignment horizontal="center" vertical="center"/>
    </xf>
    <xf numFmtId="0" fontId="45" fillId="0" borderId="2" xfId="0" applyFont="1" applyFill="1" applyBorder="1" applyAlignment="1" applyProtection="1">
      <alignment horizontal="center" vertical="center"/>
    </xf>
    <xf numFmtId="0" fontId="45" fillId="0" borderId="35" xfId="0" applyFont="1" applyFill="1" applyBorder="1" applyAlignment="1" applyProtection="1">
      <alignment horizontal="center" vertical="center"/>
    </xf>
    <xf numFmtId="0" fontId="32" fillId="0" borderId="1" xfId="0" applyFont="1" applyFill="1" applyBorder="1" applyAlignment="1" applyProtection="1">
      <alignment horizontal="right" vertical="center"/>
    </xf>
    <xf numFmtId="0" fontId="32" fillId="0" borderId="2" xfId="0" applyFont="1" applyFill="1" applyBorder="1" applyAlignment="1" applyProtection="1">
      <alignment horizontal="right" vertical="center"/>
    </xf>
    <xf numFmtId="176" fontId="35" fillId="0" borderId="2" xfId="0" applyNumberFormat="1" applyFont="1" applyFill="1" applyBorder="1" applyAlignment="1" applyProtection="1">
      <alignment horizontal="center" vertical="center"/>
    </xf>
    <xf numFmtId="184" fontId="35" fillId="0" borderId="2" xfId="0" applyNumberFormat="1" applyFont="1" applyFill="1" applyBorder="1" applyAlignment="1" applyProtection="1">
      <alignment horizontal="right" vertical="center" indent="1"/>
    </xf>
    <xf numFmtId="177" fontId="35" fillId="0" borderId="3" xfId="0" applyNumberFormat="1" applyFont="1" applyFill="1" applyBorder="1" applyAlignment="1" applyProtection="1">
      <alignment horizontal="center" vertical="center"/>
    </xf>
    <xf numFmtId="177" fontId="35" fillId="0" borderId="4" xfId="0" applyNumberFormat="1" applyFont="1" applyFill="1" applyBorder="1" applyAlignment="1" applyProtection="1">
      <alignment horizontal="center" vertical="center"/>
    </xf>
    <xf numFmtId="177" fontId="35" fillId="0" borderId="1" xfId="0" applyNumberFormat="1" applyFont="1" applyFill="1" applyBorder="1" applyAlignment="1" applyProtection="1">
      <alignment horizontal="center" vertical="center"/>
    </xf>
    <xf numFmtId="0" fontId="30" fillId="0" borderId="1" xfId="0" applyFont="1" applyFill="1" applyBorder="1" applyAlignment="1" applyProtection="1">
      <alignment horizontal="right" vertical="center"/>
    </xf>
    <xf numFmtId="0" fontId="30" fillId="0" borderId="2" xfId="0" applyFont="1" applyFill="1" applyBorder="1" applyAlignment="1" applyProtection="1">
      <alignment horizontal="right" vertical="center"/>
    </xf>
    <xf numFmtId="177" fontId="35" fillId="0" borderId="3" xfId="0" quotePrefix="1" applyNumberFormat="1" applyFont="1" applyFill="1" applyBorder="1" applyAlignment="1" applyProtection="1">
      <alignment horizontal="center" vertical="center"/>
    </xf>
    <xf numFmtId="177" fontId="35" fillId="0" borderId="4" xfId="0" quotePrefix="1" applyNumberFormat="1" applyFont="1" applyFill="1" applyBorder="1" applyAlignment="1" applyProtection="1">
      <alignment horizontal="center" vertical="center"/>
    </xf>
    <xf numFmtId="177" fontId="35" fillId="0" borderId="1" xfId="0" quotePrefix="1" applyNumberFormat="1" applyFont="1" applyFill="1" applyBorder="1" applyAlignment="1" applyProtection="1">
      <alignment horizontal="center" vertical="center"/>
    </xf>
    <xf numFmtId="0" fontId="32" fillId="0" borderId="3" xfId="0" applyFont="1" applyFill="1" applyBorder="1" applyAlignment="1" applyProtection="1">
      <alignment horizontal="center" vertical="center"/>
    </xf>
    <xf numFmtId="0" fontId="32" fillId="0" borderId="4" xfId="0" applyFont="1" applyFill="1" applyBorder="1" applyAlignment="1" applyProtection="1">
      <alignment horizontal="center" vertical="center"/>
    </xf>
    <xf numFmtId="0" fontId="32" fillId="0" borderId="1"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0" fontId="45" fillId="0" borderId="3" xfId="0" applyFont="1" applyFill="1" applyBorder="1" applyAlignment="1" applyProtection="1">
      <alignment horizontal="center" vertical="center"/>
    </xf>
    <xf numFmtId="0" fontId="45" fillId="0" borderId="1" xfId="0" applyFont="1" applyFill="1" applyBorder="1" applyAlignment="1" applyProtection="1">
      <alignment horizontal="center" vertical="center"/>
    </xf>
    <xf numFmtId="0" fontId="20" fillId="0" borderId="3" xfId="0" applyFont="1" applyFill="1" applyBorder="1" applyAlignment="1" applyProtection="1">
      <alignment horizontal="left" vertical="center" wrapText="1"/>
    </xf>
    <xf numFmtId="0" fontId="20" fillId="0" borderId="4" xfId="0" applyFont="1" applyFill="1" applyBorder="1" applyAlignment="1" applyProtection="1">
      <alignment horizontal="left" vertical="center" wrapText="1"/>
    </xf>
    <xf numFmtId="0" fontId="20" fillId="0" borderId="1" xfId="0" applyFont="1" applyFill="1" applyBorder="1" applyAlignment="1" applyProtection="1">
      <alignment horizontal="left" vertical="center" wrapText="1"/>
    </xf>
    <xf numFmtId="0" fontId="34" fillId="0" borderId="41" xfId="0" applyFont="1" applyFill="1" applyBorder="1" applyAlignment="1" applyProtection="1">
      <alignment horizontal="right" vertical="center"/>
    </xf>
    <xf numFmtId="0" fontId="34" fillId="0" borderId="4" xfId="0" applyFont="1" applyFill="1" applyBorder="1" applyAlignment="1" applyProtection="1">
      <alignment horizontal="right" vertical="center"/>
    </xf>
    <xf numFmtId="0" fontId="31" fillId="0" borderId="3" xfId="0" applyFont="1" applyFill="1" applyBorder="1" applyAlignment="1" applyProtection="1">
      <alignment horizontal="right" vertical="center"/>
    </xf>
    <xf numFmtId="0" fontId="31" fillId="0" borderId="4" xfId="0" applyFont="1" applyFill="1" applyBorder="1" applyAlignment="1" applyProtection="1">
      <alignment horizontal="right" vertical="center"/>
    </xf>
    <xf numFmtId="0" fontId="31" fillId="0" borderId="1" xfId="0" applyFont="1" applyFill="1" applyBorder="1" applyAlignment="1" applyProtection="1">
      <alignment horizontal="right" vertical="center"/>
    </xf>
    <xf numFmtId="0" fontId="31" fillId="0" borderId="3" xfId="0" applyFont="1" applyFill="1" applyBorder="1" applyAlignment="1" applyProtection="1">
      <alignment horizontal="center" vertical="center" wrapText="1"/>
    </xf>
    <xf numFmtId="0" fontId="31" fillId="0" borderId="4" xfId="0" applyFont="1" applyFill="1" applyBorder="1" applyAlignment="1" applyProtection="1">
      <alignment horizontal="center" vertical="center" wrapText="1"/>
    </xf>
    <xf numFmtId="176" fontId="81" fillId="0" borderId="3" xfId="0" applyNumberFormat="1" applyFont="1" applyFill="1" applyBorder="1" applyAlignment="1" applyProtection="1">
      <alignment horizontal="center" vertical="center" wrapText="1"/>
    </xf>
    <xf numFmtId="176" fontId="81" fillId="0" borderId="4" xfId="0" applyNumberFormat="1" applyFont="1" applyFill="1" applyBorder="1" applyAlignment="1" applyProtection="1">
      <alignment horizontal="center" vertical="center" wrapText="1"/>
    </xf>
    <xf numFmtId="176" fontId="81" fillId="0" borderId="28" xfId="0" applyNumberFormat="1" applyFont="1" applyFill="1" applyBorder="1" applyAlignment="1" applyProtection="1">
      <alignment horizontal="center" vertical="center" wrapText="1"/>
    </xf>
    <xf numFmtId="0" fontId="31" fillId="0" borderId="3" xfId="0" applyFont="1" applyFill="1" applyBorder="1" applyAlignment="1" applyProtection="1">
      <alignment horizontal="center" vertical="center"/>
    </xf>
    <xf numFmtId="0" fontId="31" fillId="0" borderId="1" xfId="0" applyFont="1" applyFill="1" applyBorder="1" applyAlignment="1" applyProtection="1">
      <alignment horizontal="center" vertical="center"/>
    </xf>
    <xf numFmtId="0" fontId="46" fillId="0" borderId="3" xfId="0" quotePrefix="1" applyFont="1" applyFill="1" applyBorder="1" applyAlignment="1" applyProtection="1">
      <alignment horizontal="left" vertical="center" wrapText="1"/>
    </xf>
    <xf numFmtId="0" fontId="46" fillId="0" borderId="1" xfId="0" applyFont="1" applyFill="1" applyBorder="1" applyAlignment="1" applyProtection="1">
      <alignment horizontal="left" vertical="center" wrapText="1"/>
    </xf>
    <xf numFmtId="0" fontId="30" fillId="0" borderId="3" xfId="0" quotePrefix="1" applyNumberFormat="1" applyFont="1" applyFill="1" applyBorder="1" applyAlignment="1" applyProtection="1">
      <alignment horizontal="center" vertical="center"/>
    </xf>
    <xf numFmtId="0" fontId="30" fillId="0" borderId="4" xfId="0" quotePrefix="1" applyNumberFormat="1" applyFont="1" applyFill="1" applyBorder="1" applyAlignment="1" applyProtection="1">
      <alignment horizontal="center" vertical="center"/>
    </xf>
    <xf numFmtId="0" fontId="30" fillId="0" borderId="1" xfId="0" quotePrefix="1" applyNumberFormat="1" applyFont="1" applyFill="1" applyBorder="1" applyAlignment="1" applyProtection="1">
      <alignment horizontal="center" vertical="center"/>
    </xf>
    <xf numFmtId="0" fontId="55" fillId="0" borderId="3" xfId="0" applyFont="1" applyFill="1" applyBorder="1" applyAlignment="1" applyProtection="1">
      <alignment horizontal="center" vertical="center" wrapText="1"/>
    </xf>
    <xf numFmtId="0" fontId="55" fillId="0" borderId="4" xfId="0" applyFont="1" applyFill="1" applyBorder="1" applyAlignment="1" applyProtection="1">
      <alignment horizontal="center" vertical="center" wrapText="1"/>
    </xf>
    <xf numFmtId="0" fontId="55" fillId="0" borderId="1" xfId="0" applyFont="1" applyFill="1" applyBorder="1" applyAlignment="1" applyProtection="1">
      <alignment horizontal="center" vertical="center" wrapText="1"/>
    </xf>
    <xf numFmtId="0" fontId="34" fillId="0" borderId="9" xfId="0" applyFont="1" applyFill="1" applyBorder="1" applyAlignment="1" applyProtection="1">
      <alignment horizontal="left" vertical="center" wrapText="1"/>
    </xf>
    <xf numFmtId="0" fontId="34" fillId="0" borderId="15" xfId="0" applyFont="1" applyFill="1" applyBorder="1" applyAlignment="1" applyProtection="1">
      <alignment horizontal="left" vertical="center" wrapText="1"/>
    </xf>
    <xf numFmtId="0" fontId="34" fillId="0" borderId="14" xfId="0" applyFont="1" applyFill="1" applyBorder="1" applyAlignment="1" applyProtection="1">
      <alignment horizontal="left" vertical="center" wrapText="1"/>
    </xf>
    <xf numFmtId="0" fontId="68" fillId="0" borderId="36" xfId="0" applyFont="1" applyFill="1" applyBorder="1" applyAlignment="1" applyProtection="1">
      <alignment horizontal="center" vertical="center" textRotation="90" wrapText="1"/>
    </xf>
    <xf numFmtId="0" fontId="68" fillId="0" borderId="6" xfId="0" applyFont="1" applyFill="1" applyBorder="1" applyAlignment="1" applyProtection="1">
      <alignment horizontal="center" vertical="center" textRotation="90" wrapText="1"/>
    </xf>
    <xf numFmtId="0" fontId="68" fillId="0" borderId="11" xfId="0" applyFont="1" applyFill="1" applyBorder="1" applyAlignment="1" applyProtection="1">
      <alignment horizontal="center" vertical="center" textRotation="90" wrapText="1"/>
    </xf>
    <xf numFmtId="0" fontId="68" fillId="0" borderId="13" xfId="0" applyFont="1" applyFill="1" applyBorder="1" applyAlignment="1" applyProtection="1">
      <alignment horizontal="center" vertical="center" textRotation="90" wrapText="1"/>
    </xf>
    <xf numFmtId="0" fontId="68" fillId="0" borderId="37" xfId="0" applyFont="1" applyFill="1" applyBorder="1" applyAlignment="1" applyProtection="1">
      <alignment horizontal="center" vertical="center" textRotation="90" wrapText="1"/>
    </xf>
    <xf numFmtId="0" fontId="68" fillId="0" borderId="14" xfId="0" applyFont="1" applyFill="1" applyBorder="1" applyAlignment="1" applyProtection="1">
      <alignment horizontal="center" vertical="center" textRotation="90" wrapText="1"/>
    </xf>
    <xf numFmtId="0" fontId="34" fillId="0" borderId="7" xfId="0" applyFont="1" applyFill="1" applyBorder="1" applyAlignment="1" applyProtection="1">
      <alignment horizontal="center" vertical="center"/>
    </xf>
    <xf numFmtId="0" fontId="34" fillId="0" borderId="10" xfId="0" applyFont="1" applyFill="1" applyBorder="1" applyAlignment="1" applyProtection="1">
      <alignment horizontal="center" vertical="center"/>
    </xf>
    <xf numFmtId="0" fontId="31" fillId="0" borderId="4" xfId="0" applyFont="1" applyFill="1" applyBorder="1" applyAlignment="1" applyProtection="1">
      <alignment horizontal="center" vertical="center"/>
    </xf>
    <xf numFmtId="0" fontId="45" fillId="0" borderId="4" xfId="0" applyFont="1" applyFill="1" applyBorder="1" applyAlignment="1" applyProtection="1">
      <alignment horizontal="center" vertical="center"/>
    </xf>
    <xf numFmtId="0" fontId="0" fillId="0" borderId="3" xfId="0" applyFont="1" applyFill="1" applyBorder="1" applyAlignment="1" applyProtection="1">
      <alignment horizontal="center" vertical="center"/>
      <protection locked="0"/>
    </xf>
    <xf numFmtId="0" fontId="0" fillId="0" borderId="4" xfId="0" applyFont="1" applyFill="1" applyBorder="1" applyAlignment="1" applyProtection="1">
      <alignment horizontal="center" vertical="center"/>
      <protection locked="0"/>
    </xf>
    <xf numFmtId="0" fontId="0" fillId="0" borderId="5" xfId="0" applyFont="1" applyFill="1" applyBorder="1" applyAlignment="1" applyProtection="1">
      <alignment horizontal="center" vertical="center"/>
      <protection locked="0"/>
    </xf>
    <xf numFmtId="0" fontId="0" fillId="0" borderId="6" xfId="0" applyFont="1" applyFill="1" applyBorder="1" applyAlignment="1" applyProtection="1">
      <alignment horizontal="center" vertical="center"/>
      <protection locked="0"/>
    </xf>
    <xf numFmtId="0" fontId="55" fillId="0" borderId="8" xfId="0" applyFont="1" applyFill="1" applyBorder="1" applyAlignment="1" applyProtection="1">
      <alignment horizontal="center" vertical="center"/>
    </xf>
    <xf numFmtId="0" fontId="55" fillId="0" borderId="5" xfId="0" applyFont="1" applyFill="1" applyBorder="1" applyAlignment="1" applyProtection="1">
      <alignment horizontal="center" vertical="center"/>
    </xf>
    <xf numFmtId="0" fontId="55" fillId="0" borderId="6" xfId="0" applyFont="1" applyFill="1" applyBorder="1" applyAlignment="1" applyProtection="1">
      <alignment horizontal="center" vertical="center"/>
    </xf>
    <xf numFmtId="0" fontId="34" fillId="0" borderId="3" xfId="0" applyFont="1" applyFill="1" applyBorder="1" applyAlignment="1" applyProtection="1">
      <alignment horizontal="center" vertical="center"/>
    </xf>
    <xf numFmtId="0" fontId="34" fillId="0" borderId="4" xfId="0" applyFont="1" applyFill="1" applyBorder="1" applyAlignment="1" applyProtection="1">
      <alignment horizontal="center" vertical="center"/>
    </xf>
    <xf numFmtId="0" fontId="34" fillId="0" borderId="1" xfId="0" applyFont="1" applyFill="1" applyBorder="1" applyAlignment="1" applyProtection="1">
      <alignment horizontal="center" vertical="center"/>
    </xf>
    <xf numFmtId="3" fontId="45" fillId="0" borderId="3" xfId="0" applyNumberFormat="1" applyFont="1" applyFill="1" applyBorder="1" applyAlignment="1" applyProtection="1">
      <alignment horizontal="center" vertical="center"/>
    </xf>
    <xf numFmtId="3" fontId="45" fillId="0" borderId="4" xfId="0" applyNumberFormat="1" applyFont="1" applyFill="1" applyBorder="1" applyAlignment="1" applyProtection="1">
      <alignment horizontal="center" vertical="center"/>
    </xf>
    <xf numFmtId="0" fontId="0" fillId="0" borderId="36" xfId="0" applyFont="1" applyFill="1" applyBorder="1" applyAlignment="1" applyProtection="1">
      <alignment horizontal="right" vertical="center"/>
    </xf>
    <xf numFmtId="0" fontId="0" fillId="0" borderId="5" xfId="0" applyFont="1" applyFill="1" applyBorder="1" applyAlignment="1" applyProtection="1">
      <alignment horizontal="right" vertical="center"/>
    </xf>
    <xf numFmtId="0" fontId="0" fillId="0" borderId="37" xfId="0" applyFont="1" applyFill="1" applyBorder="1" applyAlignment="1" applyProtection="1">
      <alignment horizontal="right" vertical="center"/>
    </xf>
    <xf numFmtId="0" fontId="0" fillId="0" borderId="15" xfId="0" applyFont="1" applyFill="1" applyBorder="1" applyAlignment="1" applyProtection="1">
      <alignment horizontal="right" vertical="center"/>
    </xf>
    <xf numFmtId="0" fontId="51" fillId="0" borderId="8" xfId="0" applyFont="1" applyFill="1" applyBorder="1" applyAlignment="1" applyProtection="1">
      <alignment horizontal="center" vertical="center"/>
    </xf>
    <xf numFmtId="0" fontId="51" fillId="0" borderId="5" xfId="0" applyFont="1" applyFill="1" applyBorder="1" applyAlignment="1" applyProtection="1">
      <alignment horizontal="center" vertical="center"/>
    </xf>
    <xf numFmtId="0" fontId="51" fillId="0" borderId="6" xfId="0" applyFont="1" applyFill="1" applyBorder="1" applyAlignment="1" applyProtection="1">
      <alignment horizontal="center" vertical="center"/>
    </xf>
    <xf numFmtId="0" fontId="51" fillId="0" borderId="9" xfId="0" applyFont="1" applyFill="1" applyBorder="1" applyAlignment="1" applyProtection="1">
      <alignment horizontal="center" vertical="center"/>
    </xf>
    <xf numFmtId="0" fontId="51" fillId="0" borderId="15" xfId="0" applyFont="1" applyFill="1" applyBorder="1" applyAlignment="1" applyProtection="1">
      <alignment horizontal="center" vertical="center"/>
    </xf>
    <xf numFmtId="0" fontId="51" fillId="0" borderId="14" xfId="0" applyFont="1" applyFill="1" applyBorder="1" applyAlignment="1" applyProtection="1">
      <alignment horizontal="center" vertical="center"/>
    </xf>
    <xf numFmtId="0" fontId="32" fillId="0" borderId="8" xfId="0" applyFont="1" applyFill="1" applyBorder="1" applyAlignment="1" applyProtection="1">
      <alignment horizontal="right" vertical="center"/>
    </xf>
    <xf numFmtId="0" fontId="32" fillId="0" borderId="5" xfId="0" applyFont="1" applyFill="1" applyBorder="1" applyAlignment="1" applyProtection="1">
      <alignment horizontal="right" vertical="center"/>
    </xf>
    <xf numFmtId="0" fontId="32" fillId="0" borderId="9" xfId="0" applyFont="1" applyFill="1" applyBorder="1" applyAlignment="1" applyProtection="1">
      <alignment horizontal="right" vertical="center"/>
    </xf>
    <xf numFmtId="0" fontId="32" fillId="0" borderId="15" xfId="0" applyFont="1" applyFill="1" applyBorder="1" applyAlignment="1" applyProtection="1">
      <alignment horizontal="right" vertical="center"/>
    </xf>
    <xf numFmtId="0" fontId="31" fillId="0" borderId="3" xfId="0" applyFont="1" applyFill="1" applyBorder="1" applyAlignment="1" applyProtection="1">
      <alignment horizontal="center"/>
    </xf>
    <xf numFmtId="0" fontId="31" fillId="0" borderId="1" xfId="0" applyFont="1" applyFill="1" applyBorder="1" applyAlignment="1" applyProtection="1">
      <alignment horizontal="center"/>
    </xf>
    <xf numFmtId="0" fontId="20" fillId="0" borderId="3" xfId="0" applyFont="1" applyFill="1" applyBorder="1" applyAlignment="1" applyProtection="1">
      <alignment horizontal="center"/>
    </xf>
    <xf numFmtId="0" fontId="20" fillId="0" borderId="1" xfId="0" applyFont="1" applyFill="1" applyBorder="1" applyAlignment="1" applyProtection="1">
      <alignment horizontal="center"/>
    </xf>
    <xf numFmtId="0" fontId="20" fillId="0" borderId="5" xfId="0" applyFont="1" applyFill="1" applyBorder="1" applyAlignment="1" applyProtection="1">
      <alignment horizontal="center"/>
    </xf>
    <xf numFmtId="0" fontId="20" fillId="0" borderId="34" xfId="0" applyFont="1" applyFill="1" applyBorder="1" applyAlignment="1" applyProtection="1">
      <alignment horizontal="center"/>
    </xf>
    <xf numFmtId="0" fontId="0" fillId="0" borderId="3" xfId="0" applyFont="1" applyFill="1" applyBorder="1" applyAlignment="1" applyProtection="1">
      <alignment horizontal="center"/>
    </xf>
    <xf numFmtId="0" fontId="0" fillId="0" borderId="1" xfId="0" applyFont="1" applyFill="1" applyBorder="1" applyAlignment="1" applyProtection="1">
      <alignment horizontal="center"/>
    </xf>
    <xf numFmtId="0" fontId="72" fillId="0" borderId="3" xfId="0" applyFont="1" applyFill="1" applyBorder="1" applyAlignment="1" applyProtection="1">
      <alignment horizontal="center"/>
    </xf>
    <xf numFmtId="0" fontId="72" fillId="0" borderId="1" xfId="0" applyFont="1" applyFill="1" applyBorder="1" applyAlignment="1" applyProtection="1">
      <alignment horizontal="center"/>
    </xf>
    <xf numFmtId="0" fontId="72" fillId="0" borderId="28" xfId="0" applyFont="1" applyFill="1" applyBorder="1" applyAlignment="1" applyProtection="1">
      <alignment horizontal="center"/>
    </xf>
    <xf numFmtId="0" fontId="30" fillId="0" borderId="42" xfId="0" applyFont="1" applyFill="1" applyBorder="1" applyAlignment="1" applyProtection="1">
      <alignment horizontal="right" vertical="center"/>
    </xf>
    <xf numFmtId="0" fontId="30" fillId="0" borderId="39" xfId="0" applyFont="1" applyFill="1" applyBorder="1" applyAlignment="1" applyProtection="1">
      <alignment horizontal="right" vertical="center"/>
    </xf>
    <xf numFmtId="0" fontId="35" fillId="0" borderId="38" xfId="0" applyFont="1" applyFill="1" applyBorder="1" applyAlignment="1" applyProtection="1">
      <alignment horizontal="center" vertical="center"/>
    </xf>
    <xf numFmtId="0" fontId="35" fillId="0" borderId="39" xfId="0" applyFont="1" applyFill="1" applyBorder="1" applyAlignment="1" applyProtection="1">
      <alignment horizontal="center" vertical="center"/>
    </xf>
    <xf numFmtId="0" fontId="35" fillId="0" borderId="43" xfId="0" applyFont="1" applyFill="1" applyBorder="1" applyAlignment="1" applyProtection="1">
      <alignment horizontal="center" vertical="center"/>
    </xf>
    <xf numFmtId="171" fontId="32" fillId="0" borderId="38" xfId="0" applyNumberFormat="1" applyFont="1" applyFill="1" applyBorder="1" applyAlignment="1" applyProtection="1">
      <alignment horizontal="right" vertical="center"/>
    </xf>
    <xf numFmtId="0" fontId="32" fillId="0" borderId="39" xfId="0" applyFont="1" applyFill="1" applyBorder="1" applyAlignment="1" applyProtection="1">
      <alignment horizontal="right" vertical="center"/>
    </xf>
    <xf numFmtId="0" fontId="32" fillId="0" borderId="43" xfId="0" applyFont="1" applyFill="1" applyBorder="1" applyAlignment="1" applyProtection="1">
      <alignment horizontal="right" vertical="center"/>
    </xf>
    <xf numFmtId="176" fontId="38" fillId="0" borderId="38" xfId="0" applyNumberFormat="1" applyFont="1" applyFill="1" applyBorder="1" applyAlignment="1" applyProtection="1">
      <alignment horizontal="center" vertical="center"/>
      <protection locked="0"/>
    </xf>
    <xf numFmtId="176" fontId="38" fillId="0" borderId="39" xfId="0" applyNumberFormat="1" applyFont="1" applyFill="1" applyBorder="1" applyAlignment="1" applyProtection="1">
      <alignment horizontal="center" vertical="center"/>
      <protection locked="0"/>
    </xf>
    <xf numFmtId="176" fontId="38" fillId="0" borderId="43" xfId="0" applyNumberFormat="1" applyFont="1" applyFill="1" applyBorder="1" applyAlignment="1" applyProtection="1">
      <alignment horizontal="center" vertical="center"/>
      <protection locked="0"/>
    </xf>
    <xf numFmtId="0" fontId="26" fillId="0" borderId="22" xfId="0" applyFont="1" applyFill="1" applyBorder="1" applyAlignment="1" applyProtection="1">
      <alignment horizontal="left" vertical="center" wrapText="1"/>
    </xf>
    <xf numFmtId="0" fontId="26" fillId="0" borderId="27" xfId="0" applyFont="1" applyFill="1" applyBorder="1" applyAlignment="1" applyProtection="1">
      <alignment horizontal="left" vertical="center" wrapText="1"/>
    </xf>
    <xf numFmtId="0" fontId="30" fillId="0" borderId="41" xfId="0" applyFont="1" applyFill="1" applyBorder="1" applyAlignment="1" applyProtection="1">
      <alignment horizontal="right" vertical="center"/>
    </xf>
    <xf numFmtId="0" fontId="30" fillId="0" borderId="4" xfId="0" applyFont="1" applyFill="1" applyBorder="1" applyAlignment="1" applyProtection="1">
      <alignment horizontal="right" vertical="center"/>
    </xf>
    <xf numFmtId="0" fontId="35" fillId="0" borderId="3" xfId="0" applyFont="1" applyFill="1" applyBorder="1" applyAlignment="1" applyProtection="1">
      <alignment horizontal="center" vertical="center"/>
    </xf>
    <xf numFmtId="0" fontId="35" fillId="0" borderId="4" xfId="0" applyFont="1" applyFill="1" applyBorder="1" applyAlignment="1" applyProtection="1">
      <alignment horizontal="center" vertical="center"/>
    </xf>
    <xf numFmtId="0" fontId="30" fillId="0" borderId="3" xfId="0" applyFont="1" applyFill="1" applyBorder="1" applyAlignment="1" applyProtection="1">
      <alignment horizontal="right" vertical="center"/>
    </xf>
    <xf numFmtId="168" fontId="78" fillId="0" borderId="9" xfId="0" applyNumberFormat="1" applyFont="1" applyFill="1" applyBorder="1" applyAlignment="1" applyProtection="1">
      <alignment horizontal="center" vertical="center"/>
      <protection hidden="1"/>
    </xf>
    <xf numFmtId="168" fontId="78" fillId="0" borderId="15" xfId="0" applyNumberFormat="1" applyFont="1" applyFill="1" applyBorder="1" applyAlignment="1" applyProtection="1">
      <alignment horizontal="center" vertical="center"/>
      <protection hidden="1"/>
    </xf>
    <xf numFmtId="168" fontId="78" fillId="0" borderId="32" xfId="0" applyNumberFormat="1" applyFont="1" applyFill="1" applyBorder="1" applyAlignment="1" applyProtection="1">
      <alignment horizontal="center" vertical="center"/>
      <protection hidden="1"/>
    </xf>
    <xf numFmtId="0" fontId="54" fillId="7" borderId="18" xfId="0" applyFont="1" applyFill="1" applyBorder="1" applyAlignment="1" applyProtection="1">
      <alignment horizontal="center"/>
    </xf>
    <xf numFmtId="0" fontId="54" fillId="7" borderId="19" xfId="0" applyFont="1" applyFill="1" applyBorder="1" applyAlignment="1" applyProtection="1">
      <alignment horizontal="center"/>
    </xf>
    <xf numFmtId="0" fontId="54" fillId="7" borderId="20" xfId="0" applyFont="1" applyFill="1" applyBorder="1" applyAlignment="1" applyProtection="1">
      <alignment horizontal="center"/>
    </xf>
    <xf numFmtId="0" fontId="45" fillId="12" borderId="0" xfId="0" applyFont="1" applyFill="1" applyAlignment="1" applyProtection="1">
      <alignment horizontal="left" wrapText="1"/>
    </xf>
    <xf numFmtId="0" fontId="31" fillId="0" borderId="3" xfId="15" applyFont="1" applyFill="1" applyBorder="1" applyAlignment="1" applyProtection="1">
      <alignment horizontal="right" vertical="center"/>
    </xf>
    <xf numFmtId="0" fontId="31" fillId="0" borderId="4" xfId="15" applyFont="1" applyFill="1" applyBorder="1" applyAlignment="1" applyProtection="1">
      <alignment horizontal="right" vertical="center"/>
    </xf>
    <xf numFmtId="0" fontId="31" fillId="0" borderId="1" xfId="15" applyFont="1" applyFill="1" applyBorder="1" applyAlignment="1" applyProtection="1">
      <alignment horizontal="right" vertical="center"/>
    </xf>
    <xf numFmtId="37" fontId="30" fillId="5" borderId="3" xfId="15" applyNumberFormat="1" applyFont="1" applyFill="1" applyBorder="1" applyAlignment="1" applyProtection="1">
      <alignment horizontal="right" vertical="center"/>
      <protection locked="0"/>
    </xf>
    <xf numFmtId="37" fontId="30" fillId="5" borderId="4" xfId="15" applyNumberFormat="1" applyFont="1" applyFill="1" applyBorder="1" applyAlignment="1" applyProtection="1">
      <alignment horizontal="right" vertical="center"/>
      <protection locked="0"/>
    </xf>
    <xf numFmtId="37" fontId="30" fillId="5" borderId="1" xfId="15" applyNumberFormat="1" applyFont="1" applyFill="1" applyBorder="1" applyAlignment="1" applyProtection="1">
      <alignment horizontal="right" vertical="center"/>
      <protection locked="0"/>
    </xf>
    <xf numFmtId="37" fontId="32" fillId="0" borderId="0" xfId="15" applyNumberFormat="1" applyFont="1" applyFill="1" applyBorder="1" applyAlignment="1" applyProtection="1">
      <alignment horizontal="center" vertical="center"/>
    </xf>
    <xf numFmtId="182" fontId="30" fillId="5" borderId="3" xfId="4" applyNumberFormat="1" applyFont="1" applyFill="1" applyBorder="1" applyAlignment="1" applyProtection="1">
      <alignment horizontal="right" vertical="center"/>
      <protection locked="0"/>
    </xf>
    <xf numFmtId="182" fontId="30" fillId="5" borderId="4" xfId="4" applyNumberFormat="1" applyFont="1" applyFill="1" applyBorder="1" applyAlignment="1" applyProtection="1">
      <alignment horizontal="right" vertical="center"/>
      <protection locked="0"/>
    </xf>
    <xf numFmtId="182" fontId="30" fillId="5" borderId="1" xfId="4" applyNumberFormat="1" applyFont="1" applyFill="1" applyBorder="1" applyAlignment="1" applyProtection="1">
      <alignment horizontal="right" vertical="center"/>
      <protection locked="0"/>
    </xf>
    <xf numFmtId="165" fontId="52" fillId="0" borderId="3" xfId="12" applyNumberFormat="1" applyFont="1" applyFill="1" applyBorder="1" applyAlignment="1" applyProtection="1">
      <alignment horizontal="right" vertical="center"/>
    </xf>
    <xf numFmtId="165" fontId="52" fillId="0" borderId="4" xfId="12" applyNumberFormat="1" applyFont="1" applyFill="1" applyBorder="1" applyAlignment="1" applyProtection="1">
      <alignment horizontal="right" vertical="center"/>
    </xf>
    <xf numFmtId="165" fontId="52" fillId="0" borderId="1" xfId="12" applyNumberFormat="1" applyFont="1" applyFill="1" applyBorder="1" applyAlignment="1" applyProtection="1">
      <alignment horizontal="right" vertical="center"/>
    </xf>
    <xf numFmtId="39" fontId="31" fillId="0" borderId="44" xfId="15" applyNumberFormat="1" applyFont="1" applyFill="1" applyBorder="1" applyAlignment="1" applyProtection="1">
      <alignment horizontal="center" vertical="center"/>
    </xf>
    <xf numFmtId="39" fontId="31" fillId="0" borderId="45" xfId="15" applyNumberFormat="1" applyFont="1" applyFill="1" applyBorder="1" applyAlignment="1" applyProtection="1">
      <alignment horizontal="center" vertical="center"/>
    </xf>
    <xf numFmtId="166" fontId="0" fillId="0" borderId="46" xfId="0" applyNumberFormat="1" applyFont="1" applyFill="1" applyBorder="1" applyAlignment="1" applyProtection="1">
      <alignment horizontal="center"/>
    </xf>
    <xf numFmtId="166" fontId="0" fillId="0" borderId="47" xfId="0" applyNumberFormat="1" applyFont="1" applyFill="1" applyBorder="1" applyAlignment="1" applyProtection="1">
      <alignment horizontal="center"/>
    </xf>
    <xf numFmtId="166" fontId="0" fillId="0" borderId="48" xfId="0" applyNumberFormat="1" applyFont="1" applyFill="1" applyBorder="1" applyAlignment="1" applyProtection="1">
      <alignment horizontal="center"/>
    </xf>
    <xf numFmtId="0" fontId="36" fillId="0" borderId="26" xfId="0" applyFont="1" applyFill="1" applyBorder="1" applyAlignment="1" applyProtection="1">
      <alignment horizontal="center"/>
    </xf>
    <xf numFmtId="0" fontId="36" fillId="0" borderId="22" xfId="0" applyFont="1" applyFill="1" applyBorder="1" applyAlignment="1" applyProtection="1">
      <alignment horizontal="center"/>
    </xf>
    <xf numFmtId="0" fontId="36" fillId="0" borderId="27" xfId="0" applyFont="1" applyFill="1" applyBorder="1" applyAlignment="1" applyProtection="1">
      <alignment horizontal="center"/>
    </xf>
    <xf numFmtId="39" fontId="34" fillId="5" borderId="3" xfId="15" applyNumberFormat="1" applyFont="1" applyFill="1" applyBorder="1" applyAlignment="1" applyProtection="1">
      <alignment horizontal="center" vertical="center"/>
      <protection locked="0"/>
    </xf>
    <xf numFmtId="39" fontId="34" fillId="5" borderId="4" xfId="15" applyNumberFormat="1" applyFont="1" applyFill="1" applyBorder="1" applyAlignment="1" applyProtection="1">
      <alignment horizontal="center" vertical="center"/>
      <protection locked="0"/>
    </xf>
    <xf numFmtId="39" fontId="34" fillId="5" borderId="1" xfId="15" applyNumberFormat="1" applyFont="1" applyFill="1" applyBorder="1" applyAlignment="1" applyProtection="1">
      <alignment horizontal="center" vertical="center"/>
      <protection locked="0"/>
    </xf>
    <xf numFmtId="166" fontId="15" fillId="0" borderId="49" xfId="9" applyFont="1" applyFill="1" applyBorder="1" applyAlignment="1" applyProtection="1">
      <alignment horizontal="center"/>
    </xf>
    <xf numFmtId="166" fontId="15" fillId="0" borderId="50" xfId="9" applyFont="1" applyFill="1" applyBorder="1" applyAlignment="1" applyProtection="1">
      <alignment horizontal="center"/>
    </xf>
    <xf numFmtId="180" fontId="15" fillId="0" borderId="49" xfId="9" applyNumberFormat="1" applyFont="1" applyFill="1" applyBorder="1" applyAlignment="1" applyProtection="1">
      <alignment horizontal="center"/>
    </xf>
    <xf numFmtId="180" fontId="15" fillId="0" borderId="51" xfId="9" applyNumberFormat="1" applyFont="1" applyFill="1" applyBorder="1" applyAlignment="1" applyProtection="1">
      <alignment horizontal="center"/>
    </xf>
    <xf numFmtId="166" fontId="15" fillId="0" borderId="52" xfId="9" applyFont="1" applyFill="1" applyBorder="1" applyAlignment="1" applyProtection="1">
      <alignment horizontal="center"/>
    </xf>
    <xf numFmtId="166" fontId="15" fillId="0" borderId="51" xfId="9" applyFont="1" applyFill="1" applyBorder="1" applyAlignment="1" applyProtection="1">
      <alignment horizontal="center"/>
    </xf>
    <xf numFmtId="1" fontId="0" fillId="0" borderId="37" xfId="0" applyNumberFormat="1" applyFont="1" applyFill="1" applyBorder="1" applyAlignment="1" applyProtection="1">
      <alignment horizontal="center"/>
    </xf>
    <xf numFmtId="1" fontId="0" fillId="0" borderId="15" xfId="0" applyNumberFormat="1" applyFont="1" applyFill="1" applyBorder="1" applyAlignment="1" applyProtection="1">
      <alignment horizontal="center"/>
    </xf>
    <xf numFmtId="1" fontId="0" fillId="0" borderId="32" xfId="0" applyNumberFormat="1" applyFont="1" applyFill="1" applyBorder="1" applyAlignment="1" applyProtection="1">
      <alignment horizontal="center"/>
    </xf>
    <xf numFmtId="39" fontId="31" fillId="0" borderId="17" xfId="15" applyNumberFormat="1" applyFont="1" applyFill="1" applyBorder="1" applyAlignment="1" applyProtection="1">
      <alignment horizontal="center" vertical="center"/>
    </xf>
    <xf numFmtId="39" fontId="31" fillId="0" borderId="0" xfId="15" applyNumberFormat="1" applyFont="1" applyFill="1" applyBorder="1" applyAlignment="1" applyProtection="1">
      <alignment horizontal="center" vertical="center"/>
    </xf>
    <xf numFmtId="39" fontId="31" fillId="0" borderId="13" xfId="15" applyNumberFormat="1" applyFont="1" applyFill="1" applyBorder="1" applyAlignment="1" applyProtection="1">
      <alignment horizontal="center" vertical="center"/>
    </xf>
    <xf numFmtId="37" fontId="32" fillId="7" borderId="2" xfId="15" applyNumberFormat="1" applyFont="1" applyFill="1" applyBorder="1" applyAlignment="1" applyProtection="1">
      <alignment horizontal="center" vertical="center"/>
    </xf>
    <xf numFmtId="37" fontId="32" fillId="7" borderId="7" xfId="15" applyNumberFormat="1" applyFont="1" applyFill="1" applyBorder="1" applyAlignment="1" applyProtection="1">
      <alignment horizontal="center" vertical="center"/>
    </xf>
    <xf numFmtId="0" fontId="31" fillId="0" borderId="17" xfId="15" applyFont="1" applyFill="1" applyBorder="1" applyAlignment="1" applyProtection="1">
      <alignment horizontal="center" vertical="center"/>
    </xf>
    <xf numFmtId="0" fontId="31" fillId="0" borderId="0" xfId="15" applyFont="1" applyFill="1" applyBorder="1" applyAlignment="1" applyProtection="1">
      <alignment horizontal="center" vertical="center"/>
    </xf>
    <xf numFmtId="0" fontId="31" fillId="0" borderId="13" xfId="15" applyFont="1" applyFill="1" applyBorder="1" applyAlignment="1" applyProtection="1">
      <alignment horizontal="center" vertical="center"/>
    </xf>
    <xf numFmtId="0" fontId="19" fillId="12" borderId="26" xfId="15" applyFont="1" applyFill="1" applyBorder="1" applyAlignment="1" applyProtection="1">
      <alignment horizontal="center" vertical="center" wrapText="1"/>
    </xf>
    <xf numFmtId="0" fontId="19" fillId="12" borderId="22" xfId="15" applyFont="1" applyFill="1" applyBorder="1" applyAlignment="1" applyProtection="1">
      <alignment horizontal="center" vertical="center" wrapText="1"/>
    </xf>
    <xf numFmtId="0" fontId="19" fillId="12" borderId="27" xfId="15" applyFont="1" applyFill="1" applyBorder="1" applyAlignment="1" applyProtection="1">
      <alignment horizontal="center" vertical="center" wrapText="1"/>
    </xf>
    <xf numFmtId="0" fontId="19" fillId="12" borderId="11" xfId="15" applyFont="1" applyFill="1" applyBorder="1" applyAlignment="1" applyProtection="1">
      <alignment horizontal="center" vertical="center" wrapText="1"/>
    </xf>
    <xf numFmtId="0" fontId="19" fillId="12" borderId="0" xfId="15" applyFont="1" applyFill="1" applyBorder="1" applyAlignment="1" applyProtection="1">
      <alignment horizontal="center" vertical="center" wrapText="1"/>
    </xf>
    <xf numFmtId="0" fontId="19" fillId="12" borderId="23" xfId="15" applyFont="1" applyFill="1" applyBorder="1" applyAlignment="1" applyProtection="1">
      <alignment horizontal="center" vertical="center" wrapText="1"/>
    </xf>
    <xf numFmtId="0" fontId="19" fillId="12" borderId="29" xfId="15" applyFont="1" applyFill="1" applyBorder="1" applyAlignment="1" applyProtection="1">
      <alignment horizontal="center" vertical="center" wrapText="1"/>
    </xf>
    <xf numFmtId="0" fontId="19" fillId="12" borderId="30" xfId="15" applyFont="1" applyFill="1" applyBorder="1" applyAlignment="1" applyProtection="1">
      <alignment horizontal="center" vertical="center" wrapText="1"/>
    </xf>
    <xf numFmtId="0" fontId="19" fillId="12" borderId="31" xfId="15" applyFont="1" applyFill="1" applyBorder="1" applyAlignment="1" applyProtection="1">
      <alignment horizontal="center" vertical="center" wrapText="1"/>
    </xf>
    <xf numFmtId="0" fontId="38" fillId="7" borderId="3" xfId="15" applyFont="1" applyFill="1" applyBorder="1" applyAlignment="1" applyProtection="1">
      <alignment horizontal="center" vertical="center" wrapText="1"/>
    </xf>
    <xf numFmtId="0" fontId="38" fillId="7" borderId="4" xfId="15" applyFont="1" applyFill="1" applyBorder="1" applyAlignment="1" applyProtection="1">
      <alignment horizontal="center" vertical="center" wrapText="1"/>
    </xf>
    <xf numFmtId="0" fontId="38" fillId="7" borderId="1" xfId="15" applyFont="1" applyFill="1" applyBorder="1" applyAlignment="1" applyProtection="1">
      <alignment horizontal="center" vertical="center" wrapText="1"/>
    </xf>
    <xf numFmtId="0" fontId="46" fillId="0" borderId="3" xfId="15" applyFont="1" applyFill="1" applyBorder="1" applyAlignment="1" applyProtection="1">
      <alignment horizontal="left" vertical="center" wrapText="1"/>
    </xf>
    <xf numFmtId="0" fontId="46" fillId="0" borderId="4" xfId="15" applyFont="1" applyFill="1" applyBorder="1" applyAlignment="1" applyProtection="1">
      <alignment horizontal="left" vertical="center" wrapText="1"/>
    </xf>
    <xf numFmtId="0" fontId="46" fillId="0" borderId="1" xfId="15" applyFont="1" applyFill="1" applyBorder="1" applyAlignment="1" applyProtection="1">
      <alignment horizontal="left" vertical="center" wrapText="1"/>
    </xf>
    <xf numFmtId="39" fontId="39" fillId="0" borderId="3" xfId="15" applyNumberFormat="1" applyFont="1" applyFill="1" applyBorder="1" applyAlignment="1" applyProtection="1">
      <alignment horizontal="center" vertical="center"/>
    </xf>
    <xf numFmtId="39" fontId="39" fillId="0" borderId="4" xfId="15" applyNumberFormat="1" applyFont="1" applyFill="1" applyBorder="1" applyAlignment="1" applyProtection="1">
      <alignment horizontal="center" vertical="center"/>
    </xf>
    <xf numFmtId="39" fontId="39" fillId="0" borderId="1" xfId="15" applyNumberFormat="1" applyFont="1" applyFill="1" applyBorder="1" applyAlignment="1" applyProtection="1">
      <alignment horizontal="center" vertical="center"/>
    </xf>
    <xf numFmtId="0" fontId="55" fillId="0" borderId="3" xfId="15" applyFont="1" applyFill="1" applyBorder="1" applyAlignment="1" applyProtection="1">
      <alignment horizontal="right" vertical="center" wrapText="1"/>
    </xf>
    <xf numFmtId="0" fontId="55" fillId="0" borderId="4" xfId="15" applyFont="1" applyFill="1" applyBorder="1" applyAlignment="1" applyProtection="1">
      <alignment horizontal="right" vertical="center" wrapText="1"/>
    </xf>
    <xf numFmtId="0" fontId="55" fillId="0" borderId="1" xfId="15" applyFont="1" applyFill="1" applyBorder="1" applyAlignment="1" applyProtection="1">
      <alignment horizontal="right" vertical="center" wrapText="1"/>
    </xf>
    <xf numFmtId="183" fontId="45" fillId="6" borderId="3" xfId="4" applyNumberFormat="1" applyFont="1" applyFill="1" applyBorder="1" applyAlignment="1" applyProtection="1">
      <alignment horizontal="right" vertical="center"/>
    </xf>
    <xf numFmtId="183" fontId="45" fillId="6" borderId="4" xfId="4" applyNumberFormat="1" applyFont="1" applyFill="1" applyBorder="1" applyAlignment="1" applyProtection="1">
      <alignment horizontal="right" vertical="center"/>
    </xf>
    <xf numFmtId="183" fontId="45" fillId="6" borderId="1" xfId="4" applyNumberFormat="1" applyFont="1" applyFill="1" applyBorder="1" applyAlignment="1" applyProtection="1">
      <alignment horizontal="right" vertical="center"/>
    </xf>
    <xf numFmtId="166" fontId="0" fillId="0" borderId="0" xfId="0" applyNumberFormat="1" applyFont="1" applyFill="1" applyBorder="1" applyAlignment="1" applyProtection="1">
      <alignment horizontal="center"/>
    </xf>
    <xf numFmtId="2" fontId="0" fillId="0" borderId="37" xfId="0" applyNumberFormat="1" applyFont="1" applyFill="1" applyBorder="1" applyAlignment="1" applyProtection="1">
      <alignment horizontal="center"/>
    </xf>
    <xf numFmtId="2" fontId="0" fillId="0" borderId="15" xfId="0" applyNumberFormat="1" applyFont="1" applyFill="1" applyBorder="1" applyAlignment="1" applyProtection="1">
      <alignment horizontal="center"/>
    </xf>
    <xf numFmtId="2" fontId="0" fillId="0" borderId="32" xfId="0" applyNumberFormat="1" applyFont="1" applyFill="1" applyBorder="1" applyAlignment="1" applyProtection="1">
      <alignment horizontal="center"/>
    </xf>
    <xf numFmtId="176" fontId="30" fillId="5" borderId="3" xfId="15" applyNumberFormat="1" applyFont="1" applyFill="1" applyBorder="1" applyAlignment="1" applyProtection="1">
      <alignment horizontal="center" vertical="center"/>
      <protection locked="0"/>
    </xf>
    <xf numFmtId="176" fontId="30" fillId="5" borderId="4" xfId="15" applyNumberFormat="1" applyFont="1" applyFill="1" applyBorder="1" applyAlignment="1" applyProtection="1">
      <alignment horizontal="center" vertical="center"/>
      <protection locked="0"/>
    </xf>
    <xf numFmtId="176" fontId="30" fillId="5" borderId="1" xfId="15" applyNumberFormat="1" applyFont="1" applyFill="1" applyBorder="1" applyAlignment="1" applyProtection="1">
      <alignment horizontal="center" vertical="center"/>
      <protection locked="0"/>
    </xf>
    <xf numFmtId="171" fontId="46" fillId="0" borderId="3" xfId="15" quotePrefix="1" applyNumberFormat="1" applyFont="1" applyFill="1" applyBorder="1" applyAlignment="1" applyProtection="1">
      <alignment horizontal="right" vertical="center" wrapText="1"/>
    </xf>
    <xf numFmtId="171" fontId="46" fillId="0" borderId="4" xfId="15" quotePrefix="1" applyNumberFormat="1" applyFont="1" applyFill="1" applyBorder="1" applyAlignment="1" applyProtection="1">
      <alignment horizontal="right" vertical="center" wrapText="1"/>
    </xf>
    <xf numFmtId="171" fontId="46" fillId="0" borderId="1" xfId="15" quotePrefix="1" applyNumberFormat="1" applyFont="1" applyFill="1" applyBorder="1" applyAlignment="1" applyProtection="1">
      <alignment horizontal="right" vertical="center" wrapText="1"/>
    </xf>
    <xf numFmtId="182" fontId="30" fillId="7" borderId="3" xfId="4" applyNumberFormat="1" applyFont="1" applyFill="1" applyBorder="1" applyAlignment="1" applyProtection="1">
      <alignment horizontal="center" vertical="center"/>
    </xf>
    <xf numFmtId="182" fontId="30" fillId="7" borderId="4" xfId="4" applyNumberFormat="1" applyFont="1" applyFill="1" applyBorder="1" applyAlignment="1" applyProtection="1">
      <alignment horizontal="center" vertical="center"/>
    </xf>
    <xf numFmtId="182" fontId="30" fillId="7" borderId="1" xfId="4" applyNumberFormat="1" applyFont="1" applyFill="1" applyBorder="1" applyAlignment="1" applyProtection="1">
      <alignment horizontal="center" vertical="center"/>
    </xf>
    <xf numFmtId="0" fontId="30" fillId="5" borderId="3" xfId="15" applyFont="1" applyFill="1" applyBorder="1" applyAlignment="1" applyProtection="1">
      <alignment horizontal="center" vertical="center"/>
      <protection locked="0"/>
    </xf>
    <xf numFmtId="0" fontId="30" fillId="5" borderId="4" xfId="15" applyFont="1" applyFill="1" applyBorder="1" applyAlignment="1" applyProtection="1">
      <alignment horizontal="center" vertical="center"/>
      <protection locked="0"/>
    </xf>
    <xf numFmtId="0" fontId="30" fillId="5" borderId="1" xfId="15" applyFont="1" applyFill="1" applyBorder="1" applyAlignment="1" applyProtection="1">
      <alignment horizontal="center" vertical="center"/>
      <protection locked="0"/>
    </xf>
    <xf numFmtId="0" fontId="37" fillId="5" borderId="3" xfId="15" applyFont="1" applyFill="1" applyBorder="1" applyAlignment="1" applyProtection="1">
      <alignment horizontal="center" vertical="center"/>
      <protection locked="0"/>
    </xf>
    <xf numFmtId="0" fontId="37" fillId="5" borderId="4" xfId="15" applyFont="1" applyFill="1" applyBorder="1" applyAlignment="1" applyProtection="1">
      <alignment horizontal="center" vertical="center"/>
      <protection locked="0"/>
    </xf>
    <xf numFmtId="0" fontId="37" fillId="5" borderId="1" xfId="15" applyFont="1" applyFill="1" applyBorder="1" applyAlignment="1" applyProtection="1">
      <alignment horizontal="center" vertical="center"/>
      <protection locked="0"/>
    </xf>
    <xf numFmtId="0" fontId="46" fillId="0" borderId="3" xfId="15" applyFont="1" applyFill="1" applyBorder="1" applyAlignment="1" applyProtection="1">
      <alignment horizontal="right" vertical="center" wrapText="1"/>
    </xf>
    <xf numFmtId="0" fontId="46" fillId="0" borderId="4" xfId="15" applyFont="1" applyFill="1" applyBorder="1" applyAlignment="1" applyProtection="1">
      <alignment horizontal="right" vertical="center" wrapText="1"/>
    </xf>
    <xf numFmtId="0" fontId="46" fillId="0" borderId="1" xfId="15" applyFont="1" applyFill="1" applyBorder="1" applyAlignment="1" applyProtection="1">
      <alignment horizontal="right" vertical="center" wrapText="1"/>
    </xf>
    <xf numFmtId="171" fontId="55" fillId="0" borderId="3" xfId="15" quotePrefix="1" applyNumberFormat="1" applyFont="1" applyFill="1" applyBorder="1" applyAlignment="1" applyProtection="1">
      <alignment horizontal="right" vertical="center" wrapText="1"/>
    </xf>
    <xf numFmtId="171" fontId="55" fillId="0" borderId="4" xfId="15" quotePrefix="1" applyNumberFormat="1" applyFont="1" applyFill="1" applyBorder="1" applyAlignment="1" applyProtection="1">
      <alignment horizontal="right" vertical="center" wrapText="1"/>
    </xf>
    <xf numFmtId="171" fontId="55" fillId="0" borderId="1" xfId="15" quotePrefix="1" applyNumberFormat="1" applyFont="1" applyFill="1" applyBorder="1" applyAlignment="1" applyProtection="1">
      <alignment horizontal="right" vertical="center" wrapText="1"/>
    </xf>
    <xf numFmtId="166" fontId="0" fillId="7" borderId="53" xfId="0" applyNumberFormat="1" applyFont="1" applyFill="1" applyBorder="1" applyAlignment="1" applyProtection="1">
      <alignment horizontal="center"/>
    </xf>
    <xf numFmtId="166" fontId="0" fillId="7" borderId="54" xfId="0" applyNumberFormat="1" applyFont="1" applyFill="1" applyBorder="1" applyAlignment="1" applyProtection="1">
      <alignment horizontal="center"/>
    </xf>
    <xf numFmtId="166" fontId="0" fillId="7" borderId="55" xfId="0" applyNumberFormat="1" applyFont="1" applyFill="1" applyBorder="1" applyAlignment="1" applyProtection="1">
      <alignment horizontal="center"/>
    </xf>
    <xf numFmtId="0" fontId="31" fillId="0" borderId="0" xfId="0" applyFont="1" applyFill="1" applyAlignment="1" applyProtection="1">
      <alignment horizontal="center"/>
    </xf>
    <xf numFmtId="0" fontId="31" fillId="0" borderId="13" xfId="0" applyFont="1" applyFill="1" applyBorder="1" applyAlignment="1" applyProtection="1">
      <alignment horizontal="center"/>
    </xf>
    <xf numFmtId="0" fontId="36" fillId="7" borderId="42" xfId="0" applyFont="1" applyFill="1" applyBorder="1" applyAlignment="1" applyProtection="1">
      <alignment horizontal="center"/>
    </xf>
    <xf numFmtId="0" fontId="36" fillId="7" borderId="39" xfId="0" applyFont="1" applyFill="1" applyBorder="1" applyAlignment="1" applyProtection="1">
      <alignment horizontal="center"/>
    </xf>
    <xf numFmtId="0" fontId="36" fillId="7" borderId="40" xfId="0" applyFont="1" applyFill="1" applyBorder="1" applyAlignment="1" applyProtection="1">
      <alignment horizontal="center"/>
    </xf>
    <xf numFmtId="166" fontId="15" fillId="7" borderId="41" xfId="9" applyFont="1" applyFill="1" applyBorder="1" applyAlignment="1" applyProtection="1">
      <alignment horizontal="center"/>
    </xf>
    <xf numFmtId="166" fontId="15" fillId="7" borderId="4" xfId="9" applyFont="1" applyFill="1" applyBorder="1" applyAlignment="1" applyProtection="1">
      <alignment horizontal="center"/>
    </xf>
    <xf numFmtId="166" fontId="15" fillId="7" borderId="28" xfId="9" applyFont="1" applyFill="1" applyBorder="1" applyAlignment="1" applyProtection="1">
      <alignment horizontal="center"/>
    </xf>
    <xf numFmtId="1" fontId="0" fillId="7" borderId="41" xfId="0" applyNumberFormat="1" applyFont="1" applyFill="1" applyBorder="1" applyAlignment="1" applyProtection="1">
      <alignment horizontal="center"/>
    </xf>
    <xf numFmtId="1" fontId="0" fillId="7" borderId="4" xfId="0" applyNumberFormat="1" applyFont="1" applyFill="1" applyBorder="1" applyAlignment="1" applyProtection="1">
      <alignment horizontal="center"/>
    </xf>
    <xf numFmtId="1" fontId="0" fillId="7" borderId="28" xfId="0" applyNumberFormat="1" applyFont="1" applyFill="1" applyBorder="1" applyAlignment="1" applyProtection="1">
      <alignment horizontal="center"/>
    </xf>
    <xf numFmtId="0" fontId="34" fillId="0" borderId="3" xfId="15" applyFont="1" applyFill="1" applyBorder="1" applyAlignment="1" applyProtection="1">
      <alignment horizontal="right" vertical="center" wrapText="1"/>
    </xf>
    <xf numFmtId="0" fontId="34" fillId="0" borderId="4" xfId="15" applyFont="1" applyFill="1" applyBorder="1" applyAlignment="1" applyProtection="1">
      <alignment horizontal="right" vertical="center" wrapText="1"/>
    </xf>
    <xf numFmtId="0" fontId="34" fillId="0" borderId="1" xfId="15" applyFont="1" applyFill="1" applyBorder="1" applyAlignment="1" applyProtection="1">
      <alignment horizontal="right" vertical="center" wrapText="1"/>
    </xf>
    <xf numFmtId="0" fontId="32" fillId="5" borderId="3" xfId="15" applyFont="1" applyFill="1" applyBorder="1" applyAlignment="1" applyProtection="1">
      <alignment horizontal="center" vertical="center" wrapText="1"/>
      <protection locked="0"/>
    </xf>
    <xf numFmtId="0" fontId="32" fillId="5" borderId="4" xfId="15" applyFont="1" applyFill="1" applyBorder="1" applyAlignment="1" applyProtection="1">
      <alignment horizontal="center" vertical="center" wrapText="1"/>
      <protection locked="0"/>
    </xf>
    <xf numFmtId="0" fontId="32" fillId="5" borderId="1" xfId="15" applyFont="1" applyFill="1" applyBorder="1" applyAlignment="1" applyProtection="1">
      <alignment horizontal="center" vertical="center" wrapText="1"/>
      <protection locked="0"/>
    </xf>
    <xf numFmtId="171" fontId="42" fillId="0" borderId="7" xfId="15" applyNumberFormat="1" applyFont="1" applyFill="1" applyBorder="1" applyAlignment="1" applyProtection="1">
      <alignment horizontal="center" vertical="center"/>
    </xf>
    <xf numFmtId="171" fontId="42" fillId="0" borderId="12" xfId="15" applyNumberFormat="1" applyFont="1" applyFill="1" applyBorder="1" applyAlignment="1" applyProtection="1">
      <alignment horizontal="center" vertical="center"/>
    </xf>
    <xf numFmtId="171" fontId="68" fillId="0" borderId="3" xfId="15" applyNumberFormat="1" applyFont="1" applyFill="1" applyBorder="1" applyAlignment="1" applyProtection="1">
      <alignment horizontal="left" vertical="center"/>
    </xf>
    <xf numFmtId="171" fontId="68" fillId="0" borderId="4" xfId="15" applyNumberFormat="1" applyFont="1" applyFill="1" applyBorder="1" applyAlignment="1" applyProtection="1">
      <alignment horizontal="left" vertical="center"/>
    </xf>
    <xf numFmtId="171" fontId="68" fillId="0" borderId="1" xfId="15" applyNumberFormat="1" applyFont="1" applyFill="1" applyBorder="1" applyAlignment="1" applyProtection="1">
      <alignment horizontal="left" vertical="center"/>
    </xf>
    <xf numFmtId="49" fontId="38" fillId="5" borderId="3" xfId="15" applyNumberFormat="1" applyFont="1" applyFill="1" applyBorder="1" applyAlignment="1" applyProtection="1">
      <alignment horizontal="center" vertical="center" wrapText="1"/>
      <protection locked="0"/>
    </xf>
    <xf numFmtId="49" fontId="38" fillId="5" borderId="4" xfId="15" applyNumberFormat="1" applyFont="1" applyFill="1" applyBorder="1" applyAlignment="1" applyProtection="1">
      <alignment horizontal="center" vertical="center" wrapText="1"/>
      <protection locked="0"/>
    </xf>
    <xf numFmtId="49" fontId="38" fillId="5" borderId="1" xfId="15" applyNumberFormat="1" applyFont="1" applyFill="1" applyBorder="1" applyAlignment="1" applyProtection="1">
      <alignment horizontal="center" vertical="center" wrapText="1"/>
      <protection locked="0"/>
    </xf>
    <xf numFmtId="0" fontId="31" fillId="0" borderId="8" xfId="15" applyFont="1" applyFill="1" applyBorder="1" applyAlignment="1" applyProtection="1">
      <alignment horizontal="center" vertical="center" wrapText="1"/>
    </xf>
    <xf numFmtId="0" fontId="31" fillId="0" borderId="17" xfId="15" applyFont="1" applyFill="1" applyBorder="1" applyAlignment="1" applyProtection="1">
      <alignment horizontal="center" vertical="center" wrapText="1"/>
    </xf>
    <xf numFmtId="0" fontId="0" fillId="0" borderId="4" xfId="0" applyFont="1" applyFill="1" applyBorder="1" applyAlignment="1" applyProtection="1">
      <alignment horizontal="center"/>
    </xf>
    <xf numFmtId="39" fontId="34" fillId="0" borderId="3" xfId="15" applyNumberFormat="1" applyFont="1" applyFill="1" applyBorder="1" applyAlignment="1" applyProtection="1">
      <alignment horizontal="left" vertical="center"/>
    </xf>
    <xf numFmtId="39" fontId="34" fillId="0" borderId="4" xfId="15" applyNumberFormat="1" applyFont="1" applyFill="1" applyBorder="1" applyAlignment="1" applyProtection="1">
      <alignment horizontal="left" vertical="center"/>
    </xf>
    <xf numFmtId="39" fontId="34" fillId="0" borderId="1" xfId="15" applyNumberFormat="1" applyFont="1" applyFill="1" applyBorder="1" applyAlignment="1" applyProtection="1">
      <alignment horizontal="left" vertical="center"/>
    </xf>
    <xf numFmtId="1" fontId="15" fillId="0" borderId="49" xfId="9" applyNumberFormat="1" applyFont="1" applyFill="1" applyBorder="1" applyAlignment="1" applyProtection="1">
      <alignment horizontal="center"/>
    </xf>
    <xf numFmtId="1" fontId="15" fillId="0" borderId="51" xfId="9" applyNumberFormat="1" applyFont="1" applyFill="1" applyBorder="1" applyAlignment="1" applyProtection="1">
      <alignment horizontal="center"/>
    </xf>
    <xf numFmtId="166" fontId="0" fillId="0" borderId="18" xfId="0" applyNumberFormat="1" applyFont="1" applyFill="1" applyBorder="1" applyAlignment="1" applyProtection="1">
      <alignment horizontal="center"/>
    </xf>
    <xf numFmtId="166" fontId="0" fillId="0" borderId="20" xfId="0" applyNumberFormat="1" applyFont="1" applyFill="1" applyBorder="1" applyAlignment="1" applyProtection="1">
      <alignment horizontal="center"/>
    </xf>
    <xf numFmtId="182" fontId="30" fillId="7" borderId="3" xfId="4" applyNumberFormat="1" applyFont="1" applyFill="1" applyBorder="1" applyAlignment="1" applyProtection="1">
      <alignment horizontal="center" vertical="center"/>
      <protection hidden="1"/>
    </xf>
    <xf numFmtId="182" fontId="30" fillId="7" borderId="4" xfId="4" applyNumberFormat="1" applyFont="1" applyFill="1" applyBorder="1" applyAlignment="1" applyProtection="1">
      <alignment horizontal="center" vertical="center"/>
      <protection hidden="1"/>
    </xf>
    <xf numFmtId="182" fontId="30" fillId="7" borderId="1" xfId="4" applyNumberFormat="1" applyFont="1" applyFill="1" applyBorder="1" applyAlignment="1" applyProtection="1">
      <alignment horizontal="center" vertical="center"/>
      <protection hidden="1"/>
    </xf>
    <xf numFmtId="0" fontId="37" fillId="0" borderId="7" xfId="15" applyFont="1" applyFill="1" applyBorder="1" applyAlignment="1" applyProtection="1">
      <alignment horizontal="center" vertical="center" textRotation="90"/>
    </xf>
    <xf numFmtId="0" fontId="37" fillId="0" borderId="12" xfId="15" applyFont="1" applyFill="1" applyBorder="1" applyAlignment="1" applyProtection="1">
      <alignment horizontal="center" vertical="center" textRotation="90"/>
    </xf>
    <xf numFmtId="0" fontId="37" fillId="0" borderId="10" xfId="15" applyFont="1" applyFill="1" applyBorder="1" applyAlignment="1" applyProtection="1">
      <alignment horizontal="center" vertical="center" textRotation="90"/>
    </xf>
    <xf numFmtId="37" fontId="30" fillId="5" borderId="3" xfId="4" applyNumberFormat="1" applyFont="1" applyFill="1" applyBorder="1" applyAlignment="1" applyProtection="1">
      <alignment horizontal="center" vertical="center" wrapText="1"/>
      <protection locked="0"/>
    </xf>
    <xf numFmtId="37" fontId="30" fillId="5" borderId="4" xfId="4" applyNumberFormat="1" applyFont="1" applyFill="1" applyBorder="1" applyAlignment="1" applyProtection="1">
      <alignment horizontal="center" vertical="center" wrapText="1"/>
      <protection locked="0"/>
    </xf>
    <xf numFmtId="37" fontId="30" fillId="5" borderId="1" xfId="4" applyNumberFormat="1" applyFont="1" applyFill="1" applyBorder="1" applyAlignment="1" applyProtection="1">
      <alignment horizontal="center" vertical="center" wrapText="1"/>
      <protection locked="0"/>
    </xf>
    <xf numFmtId="0" fontId="30" fillId="0" borderId="15" xfId="15" applyFont="1" applyFill="1" applyBorder="1" applyAlignment="1" applyProtection="1">
      <alignment horizontal="center" vertical="center"/>
    </xf>
    <xf numFmtId="0" fontId="30" fillId="0" borderId="14" xfId="15"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1" xfId="0" applyFont="1" applyFill="1" applyBorder="1" applyAlignment="1" applyProtection="1">
      <alignment horizontal="center" vertical="center"/>
    </xf>
    <xf numFmtId="168" fontId="0" fillId="5" borderId="3" xfId="15" applyNumberFormat="1" applyFont="1" applyFill="1" applyBorder="1" applyAlignment="1" applyProtection="1">
      <alignment horizontal="center" vertical="center" wrapText="1"/>
      <protection locked="0"/>
    </xf>
    <xf numFmtId="168" fontId="15" fillId="5" borderId="4" xfId="15" applyNumberFormat="1" applyFont="1" applyFill="1" applyBorder="1" applyAlignment="1" applyProtection="1">
      <alignment horizontal="center" vertical="center" wrapText="1"/>
      <protection locked="0"/>
    </xf>
    <xf numFmtId="168" fontId="15" fillId="5" borderId="1" xfId="15" applyNumberFormat="1" applyFont="1" applyFill="1" applyBorder="1" applyAlignment="1" applyProtection="1">
      <alignment horizontal="center" vertical="center" wrapText="1"/>
      <protection locked="0"/>
    </xf>
    <xf numFmtId="0" fontId="34" fillId="0" borderId="3" xfId="15" applyFont="1" applyFill="1" applyBorder="1" applyAlignment="1" applyProtection="1">
      <alignment horizontal="right" vertical="center"/>
    </xf>
    <xf numFmtId="0" fontId="34" fillId="0" borderId="4" xfId="15" applyFont="1" applyFill="1" applyBorder="1" applyAlignment="1" applyProtection="1">
      <alignment horizontal="right" vertical="center"/>
    </xf>
    <xf numFmtId="0" fontId="34" fillId="0" borderId="1" xfId="15" applyFont="1" applyFill="1" applyBorder="1" applyAlignment="1" applyProtection="1">
      <alignment horizontal="right" vertical="center"/>
    </xf>
    <xf numFmtId="0" fontId="56" fillId="5" borderId="3" xfId="15" applyFont="1" applyFill="1" applyBorder="1" applyAlignment="1" applyProtection="1">
      <alignment horizontal="center" vertical="center"/>
      <protection locked="0"/>
    </xf>
    <xf numFmtId="0" fontId="56" fillId="5" borderId="4" xfId="15" applyFont="1" applyFill="1" applyBorder="1" applyAlignment="1" applyProtection="1">
      <alignment horizontal="center" vertical="center"/>
      <protection locked="0"/>
    </xf>
    <xf numFmtId="0" fontId="56" fillId="5" borderId="1" xfId="15" applyFont="1" applyFill="1" applyBorder="1" applyAlignment="1" applyProtection="1">
      <alignment horizontal="center" vertical="center"/>
      <protection locked="0"/>
    </xf>
    <xf numFmtId="0" fontId="19" fillId="5" borderId="3" xfId="15" applyFont="1" applyFill="1" applyBorder="1" applyAlignment="1" applyProtection="1">
      <alignment horizontal="left" vertical="center"/>
    </xf>
    <xf numFmtId="0" fontId="19" fillId="5" borderId="4" xfId="15" applyFont="1" applyFill="1" applyBorder="1" applyAlignment="1" applyProtection="1">
      <alignment horizontal="left" vertical="center"/>
    </xf>
    <xf numFmtId="0" fontId="19" fillId="5" borderId="1" xfId="15" applyFont="1" applyFill="1" applyBorder="1" applyAlignment="1" applyProtection="1">
      <alignment horizontal="left" vertical="center"/>
    </xf>
    <xf numFmtId="0" fontId="46" fillId="0" borderId="3" xfId="15" applyFont="1" applyFill="1" applyBorder="1" applyAlignment="1" applyProtection="1">
      <alignment horizontal="right" vertical="center"/>
    </xf>
    <xf numFmtId="0" fontId="46" fillId="0" borderId="4" xfId="15" applyFont="1" applyFill="1" applyBorder="1" applyAlignment="1" applyProtection="1">
      <alignment horizontal="right" vertical="center"/>
    </xf>
    <xf numFmtId="0" fontId="46" fillId="0" borderId="1" xfId="15" applyFont="1" applyFill="1" applyBorder="1" applyAlignment="1" applyProtection="1">
      <alignment horizontal="right" vertical="center"/>
    </xf>
    <xf numFmtId="0" fontId="32" fillId="5" borderId="3" xfId="15" applyFont="1" applyFill="1" applyBorder="1" applyAlignment="1" applyProtection="1">
      <alignment horizontal="center" vertical="center"/>
      <protection locked="0"/>
    </xf>
    <xf numFmtId="0" fontId="32" fillId="5" borderId="4" xfId="15" applyFont="1" applyFill="1" applyBorder="1" applyAlignment="1" applyProtection="1">
      <alignment horizontal="center" vertical="center"/>
      <protection locked="0"/>
    </xf>
    <xf numFmtId="0" fontId="32" fillId="5" borderId="1" xfId="15" applyFont="1" applyFill="1" applyBorder="1" applyAlignment="1" applyProtection="1">
      <alignment horizontal="center" vertical="center"/>
      <protection locked="0"/>
    </xf>
    <xf numFmtId="0" fontId="0" fillId="0" borderId="3" xfId="15" applyFont="1" applyFill="1" applyBorder="1" applyAlignment="1" applyProtection="1">
      <alignment horizontal="center" vertical="center"/>
      <protection locked="0"/>
    </xf>
    <xf numFmtId="0" fontId="15" fillId="0" borderId="4" xfId="15" applyFont="1" applyFill="1" applyBorder="1" applyAlignment="1" applyProtection="1">
      <alignment horizontal="center" vertical="center"/>
      <protection locked="0"/>
    </xf>
    <xf numFmtId="0" fontId="15" fillId="0" borderId="1" xfId="15" applyFont="1" applyFill="1" applyBorder="1" applyAlignment="1" applyProtection="1">
      <alignment horizontal="center" vertical="center"/>
      <protection locked="0"/>
    </xf>
    <xf numFmtId="0" fontId="82" fillId="11" borderId="8" xfId="15" applyFont="1" applyFill="1" applyBorder="1" applyAlignment="1" applyProtection="1">
      <alignment horizontal="left" vertical="center" wrapText="1"/>
    </xf>
    <xf numFmtId="0" fontId="82" fillId="11" borderId="5" xfId="15" applyFont="1" applyFill="1" applyBorder="1" applyAlignment="1" applyProtection="1">
      <alignment horizontal="left" vertical="center" wrapText="1"/>
    </xf>
    <xf numFmtId="0" fontId="82" fillId="11" borderId="6" xfId="15" applyFont="1" applyFill="1" applyBorder="1" applyAlignment="1" applyProtection="1">
      <alignment horizontal="left" vertical="center" wrapText="1"/>
    </xf>
    <xf numFmtId="0" fontId="82" fillId="11" borderId="17" xfId="15" applyFont="1" applyFill="1" applyBorder="1" applyAlignment="1" applyProtection="1">
      <alignment horizontal="left" vertical="center" wrapText="1"/>
    </xf>
    <xf numFmtId="0" fontId="82" fillId="11" borderId="0" xfId="15" applyFont="1" applyFill="1" applyBorder="1" applyAlignment="1" applyProtection="1">
      <alignment horizontal="left" vertical="center" wrapText="1"/>
    </xf>
    <xf numFmtId="0" fontId="82" fillId="11" borderId="13" xfId="15" applyFont="1" applyFill="1" applyBorder="1" applyAlignment="1" applyProtection="1">
      <alignment horizontal="left" vertical="center" wrapText="1"/>
    </xf>
    <xf numFmtId="0" fontId="82" fillId="11" borderId="9" xfId="15" applyFont="1" applyFill="1" applyBorder="1" applyAlignment="1" applyProtection="1">
      <alignment horizontal="left" vertical="center" wrapText="1"/>
    </xf>
    <xf numFmtId="0" fontId="82" fillId="11" borderId="15" xfId="15" applyFont="1" applyFill="1" applyBorder="1" applyAlignment="1" applyProtection="1">
      <alignment horizontal="left" vertical="center" wrapText="1"/>
    </xf>
    <xf numFmtId="0" fontId="82" fillId="11" borderId="14" xfId="15" applyFont="1" applyFill="1" applyBorder="1" applyAlignment="1" applyProtection="1">
      <alignment horizontal="left" vertical="center" wrapText="1"/>
    </xf>
    <xf numFmtId="0" fontId="31" fillId="0" borderId="3" xfId="15" applyFont="1" applyFill="1" applyBorder="1" applyAlignment="1" applyProtection="1">
      <alignment horizontal="left" vertical="center"/>
    </xf>
    <xf numFmtId="0" fontId="31" fillId="0" borderId="4" xfId="15" applyFont="1" applyFill="1" applyBorder="1" applyAlignment="1" applyProtection="1">
      <alignment horizontal="left" vertical="center"/>
    </xf>
    <xf numFmtId="0" fontId="31" fillId="0" borderId="1" xfId="15" applyFont="1" applyFill="1" applyBorder="1" applyAlignment="1" applyProtection="1">
      <alignment horizontal="left" vertical="center"/>
    </xf>
    <xf numFmtId="49" fontId="17" fillId="5" borderId="3" xfId="2" applyNumberFormat="1" applyFill="1" applyBorder="1" applyAlignment="1" applyProtection="1">
      <alignment horizontal="center"/>
      <protection locked="0"/>
    </xf>
    <xf numFmtId="49" fontId="0" fillId="5" borderId="4" xfId="0" applyNumberFormat="1" applyFont="1" applyFill="1" applyBorder="1" applyAlignment="1" applyProtection="1">
      <alignment horizontal="center"/>
      <protection locked="0"/>
    </xf>
    <xf numFmtId="49" fontId="0" fillId="5" borderId="1" xfId="0" applyNumberFormat="1" applyFont="1" applyFill="1" applyBorder="1" applyAlignment="1" applyProtection="1">
      <alignment horizontal="center"/>
      <protection locked="0"/>
    </xf>
    <xf numFmtId="0" fontId="37" fillId="0" borderId="9" xfId="0" applyFont="1" applyFill="1" applyBorder="1" applyAlignment="1" applyProtection="1">
      <alignment horizontal="left"/>
    </xf>
    <xf numFmtId="0" fontId="37" fillId="0" borderId="15" xfId="0" applyFont="1" applyFill="1" applyBorder="1" applyAlignment="1" applyProtection="1">
      <alignment horizontal="left"/>
    </xf>
    <xf numFmtId="0" fontId="31" fillId="0" borderId="4" xfId="0" applyFont="1" applyFill="1" applyBorder="1" applyAlignment="1" applyProtection="1">
      <alignment horizontal="center"/>
    </xf>
    <xf numFmtId="0" fontId="0" fillId="0" borderId="28" xfId="0" applyFont="1" applyFill="1" applyBorder="1" applyAlignment="1" applyProtection="1">
      <alignment horizontal="center" vertical="center"/>
      <protection locked="0"/>
    </xf>
    <xf numFmtId="0" fontId="72" fillId="0" borderId="3" xfId="0" applyFont="1" applyFill="1" applyBorder="1" applyAlignment="1" applyProtection="1">
      <alignment horizontal="center" vertical="center"/>
    </xf>
    <xf numFmtId="0" fontId="72" fillId="0" borderId="4" xfId="0" applyFont="1" applyFill="1" applyBorder="1" applyAlignment="1" applyProtection="1">
      <alignment horizontal="center" vertical="center"/>
    </xf>
    <xf numFmtId="0" fontId="72" fillId="0" borderId="1" xfId="0" applyFont="1" applyFill="1" applyBorder="1" applyAlignment="1" applyProtection="1">
      <alignment horizontal="center" vertical="center"/>
    </xf>
    <xf numFmtId="168" fontId="80" fillId="0" borderId="3" xfId="0" applyNumberFormat="1" applyFont="1" applyFill="1" applyBorder="1" applyAlignment="1" applyProtection="1">
      <alignment horizontal="center" vertical="center"/>
    </xf>
    <xf numFmtId="168" fontId="80" fillId="0" borderId="4" xfId="0" applyNumberFormat="1" applyFont="1" applyFill="1" applyBorder="1" applyAlignment="1" applyProtection="1">
      <alignment horizontal="center" vertical="center"/>
    </xf>
    <xf numFmtId="168" fontId="80" fillId="0" borderId="28" xfId="0" applyNumberFormat="1" applyFont="1" applyFill="1" applyBorder="1" applyAlignment="1" applyProtection="1">
      <alignment horizontal="center" vertical="center"/>
    </xf>
    <xf numFmtId="171" fontId="31" fillId="0" borderId="3" xfId="15" quotePrefix="1" applyNumberFormat="1" applyFont="1" applyFill="1" applyBorder="1" applyAlignment="1" applyProtection="1">
      <alignment horizontal="right" vertical="center" wrapText="1"/>
    </xf>
    <xf numFmtId="171" fontId="31" fillId="0" borderId="4" xfId="15" quotePrefix="1" applyNumberFormat="1" applyFont="1" applyFill="1" applyBorder="1" applyAlignment="1" applyProtection="1">
      <alignment horizontal="right" vertical="center" wrapText="1"/>
    </xf>
    <xf numFmtId="171" fontId="31" fillId="0" borderId="1" xfId="15" quotePrefix="1" applyNumberFormat="1" applyFont="1" applyFill="1" applyBorder="1" applyAlignment="1" applyProtection="1">
      <alignment horizontal="right" vertical="center" wrapText="1"/>
    </xf>
    <xf numFmtId="0" fontId="66" fillId="0" borderId="0" xfId="15" applyFont="1" applyFill="1" applyBorder="1" applyAlignment="1" applyProtection="1">
      <alignment horizontal="left" vertical="center" wrapText="1"/>
    </xf>
    <xf numFmtId="181" fontId="30" fillId="5" borderId="3" xfId="4" applyNumberFormat="1" applyFont="1" applyFill="1" applyBorder="1" applyAlignment="1" applyProtection="1">
      <alignment horizontal="right" vertical="center"/>
      <protection locked="0"/>
    </xf>
    <xf numFmtId="181" fontId="30" fillId="5" borderId="4" xfId="4" applyNumberFormat="1" applyFont="1" applyFill="1" applyBorder="1" applyAlignment="1" applyProtection="1">
      <alignment horizontal="right" vertical="center"/>
      <protection locked="0"/>
    </xf>
    <xf numFmtId="181" fontId="30" fillId="5" borderId="1" xfId="4" applyNumberFormat="1" applyFont="1" applyFill="1" applyBorder="1" applyAlignment="1" applyProtection="1">
      <alignment horizontal="right" vertical="center"/>
      <protection locked="0"/>
    </xf>
    <xf numFmtId="0" fontId="45" fillId="6" borderId="0" xfId="0" applyFont="1" applyFill="1" applyAlignment="1" applyProtection="1">
      <alignment horizontal="center" vertical="center"/>
    </xf>
    <xf numFmtId="39" fontId="31" fillId="0" borderId="8" xfId="15" applyNumberFormat="1" applyFont="1" applyFill="1" applyBorder="1" applyAlignment="1" applyProtection="1">
      <alignment horizontal="center" vertical="center"/>
    </xf>
    <xf numFmtId="39" fontId="31" fillId="0" borderId="5" xfId="15" applyNumberFormat="1" applyFont="1" applyFill="1" applyBorder="1" applyAlignment="1" applyProtection="1">
      <alignment horizontal="center" vertical="center"/>
    </xf>
    <xf numFmtId="39" fontId="31" fillId="0" borderId="6" xfId="15" applyNumberFormat="1" applyFont="1" applyFill="1" applyBorder="1" applyAlignment="1" applyProtection="1">
      <alignment horizontal="center" vertical="center"/>
    </xf>
    <xf numFmtId="0" fontId="15" fillId="0" borderId="3" xfId="15" applyFont="1" applyFill="1" applyBorder="1" applyAlignment="1" applyProtection="1">
      <alignment horizontal="center" vertical="center" wrapText="1"/>
    </xf>
    <xf numFmtId="0" fontId="15" fillId="0" borderId="4" xfId="15" applyFont="1" applyFill="1" applyBorder="1" applyAlignment="1" applyProtection="1">
      <alignment horizontal="center" vertical="center" wrapText="1"/>
    </xf>
    <xf numFmtId="0" fontId="15" fillId="0" borderId="1" xfId="15" applyFont="1" applyFill="1" applyBorder="1" applyAlignment="1" applyProtection="1">
      <alignment horizontal="center" vertical="center" wrapText="1"/>
    </xf>
    <xf numFmtId="165" fontId="5" fillId="4" borderId="2" xfId="12" applyNumberFormat="1" applyFont="1" applyFill="1" applyBorder="1" applyAlignment="1">
      <alignment horizontal="center" vertical="center"/>
    </xf>
    <xf numFmtId="170" fontId="2" fillId="0" borderId="3" xfId="12" applyNumberFormat="1" applyFont="1" applyBorder="1" applyAlignment="1">
      <alignment horizontal="center" vertical="center"/>
    </xf>
    <xf numFmtId="170" fontId="2" fillId="0" borderId="6" xfId="12" applyNumberFormat="1" applyFont="1" applyBorder="1" applyAlignment="1">
      <alignment horizontal="center" vertical="center"/>
    </xf>
    <xf numFmtId="0" fontId="2" fillId="0" borderId="7" xfId="12" applyFont="1" applyFill="1" applyBorder="1" applyAlignment="1">
      <alignment horizontal="center" vertical="center"/>
    </xf>
    <xf numFmtId="0" fontId="2" fillId="0" borderId="10" xfId="12" applyFont="1" applyFill="1" applyBorder="1" applyAlignment="1">
      <alignment horizontal="center" vertical="center"/>
    </xf>
    <xf numFmtId="0" fontId="5" fillId="0" borderId="2" xfId="12" applyFont="1" applyFill="1" applyBorder="1" applyAlignment="1">
      <alignment horizontal="left" wrapText="1"/>
    </xf>
    <xf numFmtId="0" fontId="2" fillId="5" borderId="7" xfId="12" applyFont="1" applyFill="1" applyBorder="1" applyAlignment="1">
      <alignment horizontal="center" vertical="center"/>
    </xf>
    <xf numFmtId="0" fontId="2" fillId="5" borderId="10" xfId="12" applyFont="1" applyFill="1" applyBorder="1" applyAlignment="1">
      <alignment horizontal="center" vertical="center"/>
    </xf>
    <xf numFmtId="0" fontId="2" fillId="0" borderId="2" xfId="12" applyFont="1" applyFill="1" applyBorder="1" applyAlignment="1">
      <alignment horizontal="center" vertical="center"/>
    </xf>
    <xf numFmtId="39" fontId="2" fillId="0" borderId="0" xfId="12" applyNumberFormat="1" applyFont="1" applyAlignment="1">
      <alignment horizontal="center"/>
    </xf>
    <xf numFmtId="0" fontId="10" fillId="0" borderId="9" xfId="12" applyFont="1" applyBorder="1" applyAlignment="1">
      <alignment horizontal="center" vertical="center" wrapText="1"/>
    </xf>
    <xf numFmtId="0" fontId="10" fillId="0" borderId="15" xfId="12" applyFont="1" applyBorder="1" applyAlignment="1">
      <alignment horizontal="center" vertical="center" wrapText="1"/>
    </xf>
    <xf numFmtId="0" fontId="8" fillId="0" borderId="17" xfId="12" applyFont="1" applyBorder="1" applyAlignment="1">
      <alignment horizontal="center" wrapText="1"/>
    </xf>
    <xf numFmtId="0" fontId="8" fillId="0" borderId="0" xfId="12" applyFont="1" applyBorder="1" applyAlignment="1">
      <alignment horizontal="center" wrapText="1"/>
    </xf>
    <xf numFmtId="0" fontId="2" fillId="0" borderId="3" xfId="12" applyFont="1" applyBorder="1" applyAlignment="1">
      <alignment horizontal="left" vertical="top" wrapText="1"/>
    </xf>
    <xf numFmtId="0" fontId="2" fillId="0" borderId="4" xfId="12" applyFont="1" applyBorder="1" applyAlignment="1">
      <alignment horizontal="left" vertical="top" wrapText="1"/>
    </xf>
    <xf numFmtId="0" fontId="8" fillId="0" borderId="1" xfId="12" applyFont="1" applyBorder="1" applyAlignment="1">
      <alignment horizontal="center" vertical="center" wrapText="1"/>
    </xf>
    <xf numFmtId="0" fontId="2" fillId="0" borderId="2" xfId="12" applyFont="1" applyFill="1" applyBorder="1" applyAlignment="1">
      <alignment horizontal="left" wrapText="1"/>
    </xf>
    <xf numFmtId="0" fontId="2" fillId="0" borderId="3" xfId="12" applyFont="1" applyFill="1" applyBorder="1" applyAlignment="1">
      <alignment horizontal="left" vertical="center" wrapText="1"/>
    </xf>
    <xf numFmtId="0" fontId="2" fillId="0" borderId="1" xfId="12" applyFont="1" applyFill="1" applyBorder="1" applyAlignment="1">
      <alignment horizontal="left" vertical="center" wrapText="1"/>
    </xf>
    <xf numFmtId="0" fontId="5" fillId="0" borderId="3" xfId="12" applyFont="1" applyFill="1" applyBorder="1" applyAlignment="1">
      <alignment horizontal="left" wrapText="1"/>
    </xf>
    <xf numFmtId="0" fontId="5" fillId="0" borderId="1" xfId="12" applyFont="1" applyFill="1" applyBorder="1" applyAlignment="1">
      <alignment horizontal="left" wrapText="1"/>
    </xf>
    <xf numFmtId="0" fontId="3" fillId="0" borderId="36" xfId="12" applyFont="1" applyBorder="1" applyAlignment="1">
      <alignment horizontal="center"/>
    </xf>
    <xf numFmtId="0" fontId="3" fillId="0" borderId="5" xfId="12" applyFont="1" applyBorder="1" applyAlignment="1">
      <alignment horizontal="center"/>
    </xf>
  </cellXfs>
  <cellStyles count="20">
    <cellStyle name="Euro" xfId="1"/>
    <cellStyle name="Hipervínculo" xfId="2" builtinId="8"/>
    <cellStyle name="Hipervínculo 2" xfId="3"/>
    <cellStyle name="Millares" xfId="4" builtinId="3"/>
    <cellStyle name="Millares [0] 2" xfId="5"/>
    <cellStyle name="Millares 2" xfId="6"/>
    <cellStyle name="Millares 2 2" xfId="7"/>
    <cellStyle name="Millares 3" xfId="8"/>
    <cellStyle name="Moneda [0]" xfId="9" builtinId="7"/>
    <cellStyle name="Moneda 2" xfId="10"/>
    <cellStyle name="Moneda 3" xfId="11"/>
    <cellStyle name="Normal" xfId="0" builtinId="0"/>
    <cellStyle name="Normal 2" xfId="12"/>
    <cellStyle name="Normal 2 2" xfId="13"/>
    <cellStyle name="Normal 3" xfId="14"/>
    <cellStyle name="Normal 4" xfId="15"/>
    <cellStyle name="Normal 5" xfId="16"/>
    <cellStyle name="Porcentaje" xfId="17" builtinId="5"/>
    <cellStyle name="Porcentaje 2" xfId="18"/>
    <cellStyle name="Porcentaje 3" xfId="19"/>
  </cellStyles>
  <dxfs count="0"/>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checked="Checked"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checked="Checked"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checked="Checked"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checked="Checked"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checked="Checked"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22</xdr:col>
          <xdr:colOff>114300</xdr:colOff>
          <xdr:row>61</xdr:row>
          <xdr:rowOff>9525</xdr:rowOff>
        </xdr:from>
        <xdr:to>
          <xdr:col>23</xdr:col>
          <xdr:colOff>142875</xdr:colOff>
          <xdr:row>62</xdr:row>
          <xdr:rowOff>19050</xdr:rowOff>
        </xdr:to>
        <xdr:sp macro="" textlink="">
          <xdr:nvSpPr>
            <xdr:cNvPr id="73729" name="Check Box 1" hidden="1">
              <a:extLst>
                <a:ext uri="{63B3BB69-23CF-44E3-9099-C40C66FF867C}">
                  <a14:compatExt spid="_x0000_s73729"/>
                </a:ext>
                <a:ext uri="{FF2B5EF4-FFF2-40B4-BE49-F238E27FC236}">
                  <a16:creationId xmlns:a16="http://schemas.microsoft.com/office/drawing/2014/main" id="{00000000-0008-0000-0000-000001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95250</xdr:colOff>
          <xdr:row>61</xdr:row>
          <xdr:rowOff>9525</xdr:rowOff>
        </xdr:from>
        <xdr:to>
          <xdr:col>28</xdr:col>
          <xdr:colOff>9525</xdr:colOff>
          <xdr:row>62</xdr:row>
          <xdr:rowOff>19050</xdr:rowOff>
        </xdr:to>
        <xdr:sp macro="" textlink="">
          <xdr:nvSpPr>
            <xdr:cNvPr id="73730" name="Check Box 2" hidden="1">
              <a:extLst>
                <a:ext uri="{63B3BB69-23CF-44E3-9099-C40C66FF867C}">
                  <a14:compatExt spid="_x0000_s73730"/>
                </a:ext>
                <a:ext uri="{FF2B5EF4-FFF2-40B4-BE49-F238E27FC236}">
                  <a16:creationId xmlns:a16="http://schemas.microsoft.com/office/drawing/2014/main" id="{00000000-0008-0000-0000-000002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76200</xdr:colOff>
          <xdr:row>61</xdr:row>
          <xdr:rowOff>28575</xdr:rowOff>
        </xdr:from>
        <xdr:to>
          <xdr:col>29</xdr:col>
          <xdr:colOff>66675</xdr:colOff>
          <xdr:row>61</xdr:row>
          <xdr:rowOff>152400</xdr:rowOff>
        </xdr:to>
        <xdr:sp macro="" textlink="">
          <xdr:nvSpPr>
            <xdr:cNvPr id="73731" name="Check Box 3" hidden="1">
              <a:extLst>
                <a:ext uri="{63B3BB69-23CF-44E3-9099-C40C66FF867C}">
                  <a14:compatExt spid="_x0000_s73731"/>
                </a:ext>
                <a:ext uri="{FF2B5EF4-FFF2-40B4-BE49-F238E27FC236}">
                  <a16:creationId xmlns:a16="http://schemas.microsoft.com/office/drawing/2014/main" id="{00000000-0008-0000-0000-000003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61</xdr:row>
          <xdr:rowOff>0</xdr:rowOff>
        </xdr:from>
        <xdr:to>
          <xdr:col>31</xdr:col>
          <xdr:colOff>142875</xdr:colOff>
          <xdr:row>62</xdr:row>
          <xdr:rowOff>9525</xdr:rowOff>
        </xdr:to>
        <xdr:sp macro="" textlink="">
          <xdr:nvSpPr>
            <xdr:cNvPr id="73732" name="Check Box 4" hidden="1">
              <a:extLst>
                <a:ext uri="{63B3BB69-23CF-44E3-9099-C40C66FF867C}">
                  <a14:compatExt spid="_x0000_s73732"/>
                </a:ext>
                <a:ext uri="{FF2B5EF4-FFF2-40B4-BE49-F238E27FC236}">
                  <a16:creationId xmlns:a16="http://schemas.microsoft.com/office/drawing/2014/main" id="{00000000-0008-0000-0000-000004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61</xdr:row>
          <xdr:rowOff>9525</xdr:rowOff>
        </xdr:from>
        <xdr:to>
          <xdr:col>33</xdr:col>
          <xdr:colOff>133350</xdr:colOff>
          <xdr:row>62</xdr:row>
          <xdr:rowOff>19050</xdr:rowOff>
        </xdr:to>
        <xdr:sp macro="" textlink="">
          <xdr:nvSpPr>
            <xdr:cNvPr id="73733" name="Check Box 5" hidden="1">
              <a:extLst>
                <a:ext uri="{63B3BB69-23CF-44E3-9099-C40C66FF867C}">
                  <a14:compatExt spid="_x0000_s73733"/>
                </a:ext>
                <a:ext uri="{FF2B5EF4-FFF2-40B4-BE49-F238E27FC236}">
                  <a16:creationId xmlns:a16="http://schemas.microsoft.com/office/drawing/2014/main" id="{00000000-0008-0000-0000-000005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104775</xdr:colOff>
          <xdr:row>61</xdr:row>
          <xdr:rowOff>0</xdr:rowOff>
        </xdr:from>
        <xdr:to>
          <xdr:col>35</xdr:col>
          <xdr:colOff>114300</xdr:colOff>
          <xdr:row>62</xdr:row>
          <xdr:rowOff>9525</xdr:rowOff>
        </xdr:to>
        <xdr:sp macro="" textlink="">
          <xdr:nvSpPr>
            <xdr:cNvPr id="73734" name="Check Box 6" hidden="1">
              <a:extLst>
                <a:ext uri="{63B3BB69-23CF-44E3-9099-C40C66FF867C}">
                  <a14:compatExt spid="_x0000_s73734"/>
                </a:ext>
                <a:ext uri="{FF2B5EF4-FFF2-40B4-BE49-F238E27FC236}">
                  <a16:creationId xmlns:a16="http://schemas.microsoft.com/office/drawing/2014/main" id="{00000000-0008-0000-0000-000006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104775</xdr:colOff>
          <xdr:row>61</xdr:row>
          <xdr:rowOff>9525</xdr:rowOff>
        </xdr:from>
        <xdr:to>
          <xdr:col>25</xdr:col>
          <xdr:colOff>200025</xdr:colOff>
          <xdr:row>62</xdr:row>
          <xdr:rowOff>19050</xdr:rowOff>
        </xdr:to>
        <xdr:sp macro="" textlink="">
          <xdr:nvSpPr>
            <xdr:cNvPr id="73735" name="Check Box 7" hidden="1">
              <a:extLst>
                <a:ext uri="{63B3BB69-23CF-44E3-9099-C40C66FF867C}">
                  <a14:compatExt spid="_x0000_s73735"/>
                </a:ext>
                <a:ext uri="{FF2B5EF4-FFF2-40B4-BE49-F238E27FC236}">
                  <a16:creationId xmlns:a16="http://schemas.microsoft.com/office/drawing/2014/main" id="{00000000-0008-0000-0000-000007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61</xdr:row>
          <xdr:rowOff>123825</xdr:rowOff>
        </xdr:from>
        <xdr:to>
          <xdr:col>10</xdr:col>
          <xdr:colOff>9525</xdr:colOff>
          <xdr:row>63</xdr:row>
          <xdr:rowOff>9525</xdr:rowOff>
        </xdr:to>
        <xdr:sp macro="" textlink="">
          <xdr:nvSpPr>
            <xdr:cNvPr id="73736" name="Check Box 8" hidden="1">
              <a:extLst>
                <a:ext uri="{63B3BB69-23CF-44E3-9099-C40C66FF867C}">
                  <a14:compatExt spid="_x0000_s73736"/>
                </a:ext>
                <a:ext uri="{FF2B5EF4-FFF2-40B4-BE49-F238E27FC236}">
                  <a16:creationId xmlns:a16="http://schemas.microsoft.com/office/drawing/2014/main" id="{00000000-0008-0000-0000-000008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xdr:colOff>
          <xdr:row>61</xdr:row>
          <xdr:rowOff>133350</xdr:rowOff>
        </xdr:from>
        <xdr:to>
          <xdr:col>15</xdr:col>
          <xdr:colOff>314325</xdr:colOff>
          <xdr:row>63</xdr:row>
          <xdr:rowOff>0</xdr:rowOff>
        </xdr:to>
        <xdr:sp macro="" textlink="">
          <xdr:nvSpPr>
            <xdr:cNvPr id="73737" name="Check Box 9" hidden="1">
              <a:extLst>
                <a:ext uri="{63B3BB69-23CF-44E3-9099-C40C66FF867C}">
                  <a14:compatExt spid="_x0000_s73737"/>
                </a:ext>
                <a:ext uri="{FF2B5EF4-FFF2-40B4-BE49-F238E27FC236}">
                  <a16:creationId xmlns:a16="http://schemas.microsoft.com/office/drawing/2014/main" id="{00000000-0008-0000-00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323850</xdr:colOff>
          <xdr:row>61</xdr:row>
          <xdr:rowOff>142875</xdr:rowOff>
        </xdr:from>
        <xdr:to>
          <xdr:col>13</xdr:col>
          <xdr:colOff>57150</xdr:colOff>
          <xdr:row>63</xdr:row>
          <xdr:rowOff>9525</xdr:rowOff>
        </xdr:to>
        <xdr:sp macro="" textlink="">
          <xdr:nvSpPr>
            <xdr:cNvPr id="73738" name="Check Box 10" hidden="1">
              <a:extLst>
                <a:ext uri="{63B3BB69-23CF-44E3-9099-C40C66FF867C}">
                  <a14:compatExt spid="_x0000_s73738"/>
                </a:ext>
                <a:ext uri="{FF2B5EF4-FFF2-40B4-BE49-F238E27FC236}">
                  <a16:creationId xmlns:a16="http://schemas.microsoft.com/office/drawing/2014/main" id="{00000000-0008-0000-00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64</xdr:row>
          <xdr:rowOff>38100</xdr:rowOff>
        </xdr:from>
        <xdr:to>
          <xdr:col>4</xdr:col>
          <xdr:colOff>304800</xdr:colOff>
          <xdr:row>64</xdr:row>
          <xdr:rowOff>228600</xdr:rowOff>
        </xdr:to>
        <xdr:sp macro="" textlink="">
          <xdr:nvSpPr>
            <xdr:cNvPr id="73739" name="Check Box 11" hidden="1">
              <a:extLst>
                <a:ext uri="{63B3BB69-23CF-44E3-9099-C40C66FF867C}">
                  <a14:compatExt spid="_x0000_s73739"/>
                </a:ext>
                <a:ext uri="{FF2B5EF4-FFF2-40B4-BE49-F238E27FC236}">
                  <a16:creationId xmlns:a16="http://schemas.microsoft.com/office/drawing/2014/main" id="{00000000-0008-0000-0000-00000B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64</xdr:row>
          <xdr:rowOff>38100</xdr:rowOff>
        </xdr:from>
        <xdr:to>
          <xdr:col>7</xdr:col>
          <xdr:colOff>47625</xdr:colOff>
          <xdr:row>64</xdr:row>
          <xdr:rowOff>228600</xdr:rowOff>
        </xdr:to>
        <xdr:sp macro="" textlink="">
          <xdr:nvSpPr>
            <xdr:cNvPr id="73740" name="Check Box 12" hidden="1">
              <a:extLst>
                <a:ext uri="{63B3BB69-23CF-44E3-9099-C40C66FF867C}">
                  <a14:compatExt spid="_x0000_s73740"/>
                </a:ext>
                <a:ext uri="{FF2B5EF4-FFF2-40B4-BE49-F238E27FC236}">
                  <a16:creationId xmlns:a16="http://schemas.microsoft.com/office/drawing/2014/main" id="{00000000-0008-0000-00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64</xdr:row>
          <xdr:rowOff>38100</xdr:rowOff>
        </xdr:from>
        <xdr:to>
          <xdr:col>9</xdr:col>
          <xdr:colOff>19050</xdr:colOff>
          <xdr:row>64</xdr:row>
          <xdr:rowOff>228600</xdr:rowOff>
        </xdr:to>
        <xdr:sp macro="" textlink="">
          <xdr:nvSpPr>
            <xdr:cNvPr id="73741" name="Check Box 13" hidden="1">
              <a:extLst>
                <a:ext uri="{63B3BB69-23CF-44E3-9099-C40C66FF867C}">
                  <a14:compatExt spid="_x0000_s73741"/>
                </a:ext>
                <a:ext uri="{FF2B5EF4-FFF2-40B4-BE49-F238E27FC236}">
                  <a16:creationId xmlns:a16="http://schemas.microsoft.com/office/drawing/2014/main" id="{00000000-0008-0000-00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64</xdr:row>
          <xdr:rowOff>38100</xdr:rowOff>
        </xdr:from>
        <xdr:to>
          <xdr:col>10</xdr:col>
          <xdr:colOff>304800</xdr:colOff>
          <xdr:row>64</xdr:row>
          <xdr:rowOff>228600</xdr:rowOff>
        </xdr:to>
        <xdr:sp macro="" textlink="">
          <xdr:nvSpPr>
            <xdr:cNvPr id="73742" name="Check Box 14" hidden="1">
              <a:extLst>
                <a:ext uri="{63B3BB69-23CF-44E3-9099-C40C66FF867C}">
                  <a14:compatExt spid="_x0000_s73742"/>
                </a:ext>
                <a:ext uri="{FF2B5EF4-FFF2-40B4-BE49-F238E27FC236}">
                  <a16:creationId xmlns:a16="http://schemas.microsoft.com/office/drawing/2014/main" id="{00000000-0008-0000-00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9525</xdr:colOff>
          <xdr:row>64</xdr:row>
          <xdr:rowOff>28575</xdr:rowOff>
        </xdr:from>
        <xdr:to>
          <xdr:col>36</xdr:col>
          <xdr:colOff>19050</xdr:colOff>
          <xdr:row>64</xdr:row>
          <xdr:rowOff>209550</xdr:rowOff>
        </xdr:to>
        <xdr:sp macro="" textlink="">
          <xdr:nvSpPr>
            <xdr:cNvPr id="73743" name="Check Box 15" hidden="1">
              <a:extLst>
                <a:ext uri="{63B3BB69-23CF-44E3-9099-C40C66FF867C}">
                  <a14:compatExt spid="_x0000_s73743"/>
                </a:ext>
                <a:ext uri="{FF2B5EF4-FFF2-40B4-BE49-F238E27FC236}">
                  <a16:creationId xmlns:a16="http://schemas.microsoft.com/office/drawing/2014/main" id="{00000000-0008-0000-00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96</xdr:row>
          <xdr:rowOff>47625</xdr:rowOff>
        </xdr:from>
        <xdr:to>
          <xdr:col>13</xdr:col>
          <xdr:colOff>361950</xdr:colOff>
          <xdr:row>97</xdr:row>
          <xdr:rowOff>9525</xdr:rowOff>
        </xdr:to>
        <xdr:sp macro="" textlink="">
          <xdr:nvSpPr>
            <xdr:cNvPr id="73744" name="Check Box 16" hidden="1">
              <a:extLst>
                <a:ext uri="{63B3BB69-23CF-44E3-9099-C40C66FF867C}">
                  <a14:compatExt spid="_x0000_s73744"/>
                </a:ext>
                <a:ext uri="{FF2B5EF4-FFF2-40B4-BE49-F238E27FC236}">
                  <a16:creationId xmlns:a16="http://schemas.microsoft.com/office/drawing/2014/main" id="{00000000-0008-0000-0000-000010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57150</xdr:colOff>
          <xdr:row>96</xdr:row>
          <xdr:rowOff>47625</xdr:rowOff>
        </xdr:from>
        <xdr:to>
          <xdr:col>19</xdr:col>
          <xdr:colOff>0</xdr:colOff>
          <xdr:row>97</xdr:row>
          <xdr:rowOff>9525</xdr:rowOff>
        </xdr:to>
        <xdr:sp macro="" textlink="">
          <xdr:nvSpPr>
            <xdr:cNvPr id="73745" name="Check Box 17" hidden="1">
              <a:extLst>
                <a:ext uri="{63B3BB69-23CF-44E3-9099-C40C66FF867C}">
                  <a14:compatExt spid="_x0000_s73745"/>
                </a:ext>
                <a:ext uri="{FF2B5EF4-FFF2-40B4-BE49-F238E27FC236}">
                  <a16:creationId xmlns:a16="http://schemas.microsoft.com/office/drawing/2014/main" id="{00000000-0008-0000-0000-000011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112</xdr:row>
          <xdr:rowOff>0</xdr:rowOff>
        </xdr:from>
        <xdr:to>
          <xdr:col>3</xdr:col>
          <xdr:colOff>266700</xdr:colOff>
          <xdr:row>112</xdr:row>
          <xdr:rowOff>180975</xdr:rowOff>
        </xdr:to>
        <xdr:sp macro="" textlink="">
          <xdr:nvSpPr>
            <xdr:cNvPr id="73746" name="Check Box 18" hidden="1">
              <a:extLst>
                <a:ext uri="{63B3BB69-23CF-44E3-9099-C40C66FF867C}">
                  <a14:compatExt spid="_x0000_s73746"/>
                </a:ext>
                <a:ext uri="{FF2B5EF4-FFF2-40B4-BE49-F238E27FC236}">
                  <a16:creationId xmlns:a16="http://schemas.microsoft.com/office/drawing/2014/main" id="{00000000-0008-0000-0000-000012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219075</xdr:colOff>
          <xdr:row>112</xdr:row>
          <xdr:rowOff>0</xdr:rowOff>
        </xdr:from>
        <xdr:to>
          <xdr:col>5</xdr:col>
          <xdr:colOff>76200</xdr:colOff>
          <xdr:row>112</xdr:row>
          <xdr:rowOff>180975</xdr:rowOff>
        </xdr:to>
        <xdr:sp macro="" textlink="">
          <xdr:nvSpPr>
            <xdr:cNvPr id="73747" name="Check Box 19" hidden="1">
              <a:extLst>
                <a:ext uri="{63B3BB69-23CF-44E3-9099-C40C66FF867C}">
                  <a14:compatExt spid="_x0000_s73747"/>
                </a:ext>
                <a:ext uri="{FF2B5EF4-FFF2-40B4-BE49-F238E27FC236}">
                  <a16:creationId xmlns:a16="http://schemas.microsoft.com/office/drawing/2014/main" id="{00000000-0008-0000-0000-000013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112</xdr:row>
          <xdr:rowOff>0</xdr:rowOff>
        </xdr:from>
        <xdr:to>
          <xdr:col>7</xdr:col>
          <xdr:colOff>247650</xdr:colOff>
          <xdr:row>112</xdr:row>
          <xdr:rowOff>180975</xdr:rowOff>
        </xdr:to>
        <xdr:sp macro="" textlink="">
          <xdr:nvSpPr>
            <xdr:cNvPr id="73748" name="Check Box 20" hidden="1">
              <a:extLst>
                <a:ext uri="{63B3BB69-23CF-44E3-9099-C40C66FF867C}">
                  <a14:compatExt spid="_x0000_s73748"/>
                </a:ext>
                <a:ext uri="{FF2B5EF4-FFF2-40B4-BE49-F238E27FC236}">
                  <a16:creationId xmlns:a16="http://schemas.microsoft.com/office/drawing/2014/main" id="{00000000-0008-0000-0000-000014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112</xdr:row>
          <xdr:rowOff>0</xdr:rowOff>
        </xdr:from>
        <xdr:to>
          <xdr:col>16</xdr:col>
          <xdr:colOff>0</xdr:colOff>
          <xdr:row>112</xdr:row>
          <xdr:rowOff>180975</xdr:rowOff>
        </xdr:to>
        <xdr:sp macro="" textlink="">
          <xdr:nvSpPr>
            <xdr:cNvPr id="73749" name="Check Box 21" hidden="1">
              <a:extLst>
                <a:ext uri="{63B3BB69-23CF-44E3-9099-C40C66FF867C}">
                  <a14:compatExt spid="_x0000_s73749"/>
                </a:ext>
                <a:ext uri="{FF2B5EF4-FFF2-40B4-BE49-F238E27FC236}">
                  <a16:creationId xmlns:a16="http://schemas.microsoft.com/office/drawing/2014/main" id="{00000000-0008-0000-0000-000015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209550</xdr:colOff>
          <xdr:row>112</xdr:row>
          <xdr:rowOff>0</xdr:rowOff>
        </xdr:from>
        <xdr:to>
          <xdr:col>17</xdr:col>
          <xdr:colOff>57150</xdr:colOff>
          <xdr:row>112</xdr:row>
          <xdr:rowOff>180975</xdr:rowOff>
        </xdr:to>
        <xdr:sp macro="" textlink="">
          <xdr:nvSpPr>
            <xdr:cNvPr id="73750" name="Check Box 22" hidden="1">
              <a:extLst>
                <a:ext uri="{63B3BB69-23CF-44E3-9099-C40C66FF867C}">
                  <a14:compatExt spid="_x0000_s73750"/>
                </a:ext>
                <a:ext uri="{FF2B5EF4-FFF2-40B4-BE49-F238E27FC236}">
                  <a16:creationId xmlns:a16="http://schemas.microsoft.com/office/drawing/2014/main" id="{00000000-0008-0000-0000-000016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190500</xdr:colOff>
          <xdr:row>112</xdr:row>
          <xdr:rowOff>0</xdr:rowOff>
        </xdr:from>
        <xdr:to>
          <xdr:col>19</xdr:col>
          <xdr:colOff>123825</xdr:colOff>
          <xdr:row>112</xdr:row>
          <xdr:rowOff>180975</xdr:rowOff>
        </xdr:to>
        <xdr:sp macro="" textlink="">
          <xdr:nvSpPr>
            <xdr:cNvPr id="73751" name="Check Box 23" hidden="1">
              <a:extLst>
                <a:ext uri="{63B3BB69-23CF-44E3-9099-C40C66FF867C}">
                  <a14:compatExt spid="_x0000_s73751"/>
                </a:ext>
                <a:ext uri="{FF2B5EF4-FFF2-40B4-BE49-F238E27FC236}">
                  <a16:creationId xmlns:a16="http://schemas.microsoft.com/office/drawing/2014/main" id="{00000000-0008-0000-0000-000017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120458</xdr:colOff>
      <xdr:row>50</xdr:row>
      <xdr:rowOff>114301</xdr:rowOff>
    </xdr:from>
    <xdr:to>
      <xdr:col>35</xdr:col>
      <xdr:colOff>255621</xdr:colOff>
      <xdr:row>57</xdr:row>
      <xdr:rowOff>147205</xdr:rowOff>
    </xdr:to>
    <xdr:pic>
      <xdr:nvPicPr>
        <xdr:cNvPr id="25" name="11 Imagen">
          <a:extLst>
            <a:ext uri="{FF2B5EF4-FFF2-40B4-BE49-F238E27FC236}">
              <a16:creationId xmlns:a16="http://schemas.microsoft.com/office/drawing/2014/main" id="{00000000-0008-0000-00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0458" y="10401301"/>
          <a:ext cx="10009660" cy="1456051"/>
        </a:xfrm>
        <a:prstGeom prst="rect">
          <a:avLst/>
        </a:prstGeom>
        <a:solidFill>
          <a:srgbClr val="FFFFFF">
            <a:shade val="85000"/>
          </a:srgbClr>
        </a:solidFill>
        <a:ln w="190500" cap="rnd">
          <a:solidFill>
            <a:srgbClr val="FFFFFF"/>
          </a:solidFill>
        </a:ln>
        <a:effectLst>
          <a:outerShdw blurRad="50000" algn="tl" rotWithShape="0">
            <a:srgbClr val="000000">
              <a:alpha val="41000"/>
            </a:srgbClr>
          </a:outerShdw>
        </a:effectLst>
        <a:scene3d>
          <a:camera prst="orthographicFront"/>
          <a:lightRig rig="twoPt" dir="t">
            <a:rot lat="0" lon="0" rev="7800000"/>
          </a:lightRig>
        </a:scene3d>
        <a:sp3d contourW="6350">
          <a:bevelT w="50800" h="16510"/>
          <a:contourClr>
            <a:srgbClr val="C0C0C0"/>
          </a:contourClr>
        </a:sp3d>
      </xdr:spPr>
    </xdr:pic>
    <xdr:clientData/>
  </xdr:twoCellAnchor>
  <mc:AlternateContent xmlns:mc="http://schemas.openxmlformats.org/markup-compatibility/2006">
    <mc:Choice xmlns:a14="http://schemas.microsoft.com/office/drawing/2010/main" Requires="a14">
      <xdr:twoCellAnchor editAs="oneCell">
        <xdr:from>
          <xdr:col>27</xdr:col>
          <xdr:colOff>0</xdr:colOff>
          <xdr:row>64</xdr:row>
          <xdr:rowOff>38100</xdr:rowOff>
        </xdr:from>
        <xdr:to>
          <xdr:col>28</xdr:col>
          <xdr:colOff>123825</xdr:colOff>
          <xdr:row>64</xdr:row>
          <xdr:rowOff>228600</xdr:rowOff>
        </xdr:to>
        <xdr:sp macro="" textlink="">
          <xdr:nvSpPr>
            <xdr:cNvPr id="73752" name="Check Box 24" hidden="1">
              <a:extLst>
                <a:ext uri="{63B3BB69-23CF-44E3-9099-C40C66FF867C}">
                  <a14:compatExt spid="_x0000_s73752"/>
                </a:ext>
                <a:ext uri="{FF2B5EF4-FFF2-40B4-BE49-F238E27FC236}">
                  <a16:creationId xmlns:a16="http://schemas.microsoft.com/office/drawing/2014/main" id="{00000000-0008-0000-0000-000018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85385</xdr:colOff>
      <xdr:row>55</xdr:row>
      <xdr:rowOff>206829</xdr:rowOff>
    </xdr:from>
    <xdr:to>
      <xdr:col>14</xdr:col>
      <xdr:colOff>111578</xdr:colOff>
      <xdr:row>57</xdr:row>
      <xdr:rowOff>111579</xdr:rowOff>
    </xdr:to>
    <xdr:sp macro="" textlink="">
      <xdr:nvSpPr>
        <xdr:cNvPr id="27" name="CuadroTexto 26">
          <a:extLst>
            <a:ext uri="{FF2B5EF4-FFF2-40B4-BE49-F238E27FC236}">
              <a16:creationId xmlns:a16="http://schemas.microsoft.com/office/drawing/2014/main" id="{00000000-0008-0000-0000-00001B000000}"/>
            </a:ext>
          </a:extLst>
        </xdr:cNvPr>
        <xdr:cNvSpPr txBox="1"/>
      </xdr:nvSpPr>
      <xdr:spPr>
        <a:xfrm>
          <a:off x="1171235" y="11303454"/>
          <a:ext cx="3064668" cy="3333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CO" sz="1400" b="1"/>
            <a:t>CÓDIGO: MAHP.</a:t>
          </a:r>
          <a:r>
            <a:rPr lang="es-CO" sz="1400" b="1" baseline="0"/>
            <a:t> </a:t>
          </a:r>
          <a:r>
            <a:rPr lang="es-CO" sz="1400" b="1" baseline="0">
              <a:solidFill>
                <a:schemeClr val="tx1"/>
              </a:solidFill>
            </a:rPr>
            <a:t>701.18.F.09   V1</a:t>
          </a:r>
          <a:endParaRPr lang="es-CO" sz="1400" b="1">
            <a:solidFill>
              <a:schemeClr val="tx1"/>
            </a:solidFill>
          </a:endParaRPr>
        </a:p>
      </xdr:txBody>
    </xdr:sp>
    <xdr:clientData/>
  </xdr:twoCellAnchor>
  <mc:AlternateContent xmlns:mc="http://schemas.openxmlformats.org/markup-compatibility/2006">
    <mc:Choice xmlns:a14="http://schemas.microsoft.com/office/drawing/2010/main" Requires="a14">
      <xdr:twoCellAnchor editAs="oneCell">
        <xdr:from>
          <xdr:col>22</xdr:col>
          <xdr:colOff>123825</xdr:colOff>
          <xdr:row>61</xdr:row>
          <xdr:rowOff>9525</xdr:rowOff>
        </xdr:from>
        <xdr:to>
          <xdr:col>23</xdr:col>
          <xdr:colOff>142875</xdr:colOff>
          <xdr:row>62</xdr:row>
          <xdr:rowOff>19050</xdr:rowOff>
        </xdr:to>
        <xdr:sp macro="" textlink="">
          <xdr:nvSpPr>
            <xdr:cNvPr id="73753" name="Check Box 25" hidden="1">
              <a:extLst>
                <a:ext uri="{63B3BB69-23CF-44E3-9099-C40C66FF867C}">
                  <a14:compatExt spid="_x0000_s73753"/>
                </a:ext>
                <a:ext uri="{FF2B5EF4-FFF2-40B4-BE49-F238E27FC236}">
                  <a16:creationId xmlns:a16="http://schemas.microsoft.com/office/drawing/2014/main" id="{00000000-0008-0000-0000-00001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95250</xdr:colOff>
          <xdr:row>61</xdr:row>
          <xdr:rowOff>9525</xdr:rowOff>
        </xdr:from>
        <xdr:to>
          <xdr:col>28</xdr:col>
          <xdr:colOff>9525</xdr:colOff>
          <xdr:row>62</xdr:row>
          <xdr:rowOff>19050</xdr:rowOff>
        </xdr:to>
        <xdr:sp macro="" textlink="">
          <xdr:nvSpPr>
            <xdr:cNvPr id="73754" name="Check Box 26" hidden="1">
              <a:extLst>
                <a:ext uri="{63B3BB69-23CF-44E3-9099-C40C66FF867C}">
                  <a14:compatExt spid="_x0000_s73754"/>
                </a:ext>
                <a:ext uri="{FF2B5EF4-FFF2-40B4-BE49-F238E27FC236}">
                  <a16:creationId xmlns:a16="http://schemas.microsoft.com/office/drawing/2014/main" id="{00000000-0008-0000-0000-00001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76200</xdr:colOff>
          <xdr:row>61</xdr:row>
          <xdr:rowOff>28575</xdr:rowOff>
        </xdr:from>
        <xdr:to>
          <xdr:col>29</xdr:col>
          <xdr:colOff>66675</xdr:colOff>
          <xdr:row>61</xdr:row>
          <xdr:rowOff>152400</xdr:rowOff>
        </xdr:to>
        <xdr:sp macro="" textlink="">
          <xdr:nvSpPr>
            <xdr:cNvPr id="73755" name="Check Box 27" hidden="1">
              <a:extLst>
                <a:ext uri="{63B3BB69-23CF-44E3-9099-C40C66FF867C}">
                  <a14:compatExt spid="_x0000_s73755"/>
                </a:ext>
                <a:ext uri="{FF2B5EF4-FFF2-40B4-BE49-F238E27FC236}">
                  <a16:creationId xmlns:a16="http://schemas.microsoft.com/office/drawing/2014/main" id="{00000000-0008-0000-0000-00001B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61</xdr:row>
          <xdr:rowOff>0</xdr:rowOff>
        </xdr:from>
        <xdr:to>
          <xdr:col>31</xdr:col>
          <xdr:colOff>142875</xdr:colOff>
          <xdr:row>62</xdr:row>
          <xdr:rowOff>9525</xdr:rowOff>
        </xdr:to>
        <xdr:sp macro="" textlink="">
          <xdr:nvSpPr>
            <xdr:cNvPr id="73756" name="Check Box 28" hidden="1">
              <a:extLst>
                <a:ext uri="{63B3BB69-23CF-44E3-9099-C40C66FF867C}">
                  <a14:compatExt spid="_x0000_s73756"/>
                </a:ext>
                <a:ext uri="{FF2B5EF4-FFF2-40B4-BE49-F238E27FC236}">
                  <a16:creationId xmlns:a16="http://schemas.microsoft.com/office/drawing/2014/main" id="{00000000-0008-0000-0000-00001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61</xdr:row>
          <xdr:rowOff>9525</xdr:rowOff>
        </xdr:from>
        <xdr:to>
          <xdr:col>33</xdr:col>
          <xdr:colOff>133350</xdr:colOff>
          <xdr:row>62</xdr:row>
          <xdr:rowOff>19050</xdr:rowOff>
        </xdr:to>
        <xdr:sp macro="" textlink="">
          <xdr:nvSpPr>
            <xdr:cNvPr id="73757" name="Check Box 29" hidden="1">
              <a:extLst>
                <a:ext uri="{63B3BB69-23CF-44E3-9099-C40C66FF867C}">
                  <a14:compatExt spid="_x0000_s73757"/>
                </a:ext>
                <a:ext uri="{FF2B5EF4-FFF2-40B4-BE49-F238E27FC236}">
                  <a16:creationId xmlns:a16="http://schemas.microsoft.com/office/drawing/2014/main" id="{00000000-0008-0000-0000-00001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104775</xdr:colOff>
          <xdr:row>61</xdr:row>
          <xdr:rowOff>0</xdr:rowOff>
        </xdr:from>
        <xdr:to>
          <xdr:col>35</xdr:col>
          <xdr:colOff>114300</xdr:colOff>
          <xdr:row>62</xdr:row>
          <xdr:rowOff>9525</xdr:rowOff>
        </xdr:to>
        <xdr:sp macro="" textlink="">
          <xdr:nvSpPr>
            <xdr:cNvPr id="73758" name="Check Box 30" hidden="1">
              <a:extLst>
                <a:ext uri="{63B3BB69-23CF-44E3-9099-C40C66FF867C}">
                  <a14:compatExt spid="_x0000_s73758"/>
                </a:ext>
                <a:ext uri="{FF2B5EF4-FFF2-40B4-BE49-F238E27FC236}">
                  <a16:creationId xmlns:a16="http://schemas.microsoft.com/office/drawing/2014/main" id="{00000000-0008-0000-0000-00001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104775</xdr:colOff>
          <xdr:row>61</xdr:row>
          <xdr:rowOff>9525</xdr:rowOff>
        </xdr:from>
        <xdr:to>
          <xdr:col>25</xdr:col>
          <xdr:colOff>200025</xdr:colOff>
          <xdr:row>62</xdr:row>
          <xdr:rowOff>19050</xdr:rowOff>
        </xdr:to>
        <xdr:sp macro="" textlink="">
          <xdr:nvSpPr>
            <xdr:cNvPr id="73759" name="Check Box 31" hidden="1">
              <a:extLst>
                <a:ext uri="{63B3BB69-23CF-44E3-9099-C40C66FF867C}">
                  <a14:compatExt spid="_x0000_s73759"/>
                </a:ext>
                <a:ext uri="{FF2B5EF4-FFF2-40B4-BE49-F238E27FC236}">
                  <a16:creationId xmlns:a16="http://schemas.microsoft.com/office/drawing/2014/main" id="{00000000-0008-0000-0000-00001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64</xdr:row>
          <xdr:rowOff>38100</xdr:rowOff>
        </xdr:from>
        <xdr:to>
          <xdr:col>4</xdr:col>
          <xdr:colOff>304800</xdr:colOff>
          <xdr:row>64</xdr:row>
          <xdr:rowOff>228600</xdr:rowOff>
        </xdr:to>
        <xdr:sp macro="" textlink="">
          <xdr:nvSpPr>
            <xdr:cNvPr id="73761" name="Check Box 33" hidden="1">
              <a:extLst>
                <a:ext uri="{63B3BB69-23CF-44E3-9099-C40C66FF867C}">
                  <a14:compatExt spid="_x0000_s73761"/>
                </a:ext>
                <a:ext uri="{FF2B5EF4-FFF2-40B4-BE49-F238E27FC236}">
                  <a16:creationId xmlns:a16="http://schemas.microsoft.com/office/drawing/2014/main" id="{00000000-0008-0000-0000-000021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64</xdr:row>
          <xdr:rowOff>38100</xdr:rowOff>
        </xdr:from>
        <xdr:to>
          <xdr:col>7</xdr:col>
          <xdr:colOff>47625</xdr:colOff>
          <xdr:row>64</xdr:row>
          <xdr:rowOff>228600</xdr:rowOff>
        </xdr:to>
        <xdr:sp macro="" textlink="">
          <xdr:nvSpPr>
            <xdr:cNvPr id="73762" name="Check Box 34" hidden="1">
              <a:extLst>
                <a:ext uri="{63B3BB69-23CF-44E3-9099-C40C66FF867C}">
                  <a14:compatExt spid="_x0000_s73762"/>
                </a:ext>
                <a:ext uri="{FF2B5EF4-FFF2-40B4-BE49-F238E27FC236}">
                  <a16:creationId xmlns:a16="http://schemas.microsoft.com/office/drawing/2014/main" id="{00000000-0008-0000-0000-000022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64</xdr:row>
          <xdr:rowOff>38100</xdr:rowOff>
        </xdr:from>
        <xdr:to>
          <xdr:col>9</xdr:col>
          <xdr:colOff>19050</xdr:colOff>
          <xdr:row>64</xdr:row>
          <xdr:rowOff>228600</xdr:rowOff>
        </xdr:to>
        <xdr:sp macro="" textlink="">
          <xdr:nvSpPr>
            <xdr:cNvPr id="73763" name="Check Box 35" hidden="1">
              <a:extLst>
                <a:ext uri="{63B3BB69-23CF-44E3-9099-C40C66FF867C}">
                  <a14:compatExt spid="_x0000_s73763"/>
                </a:ext>
                <a:ext uri="{FF2B5EF4-FFF2-40B4-BE49-F238E27FC236}">
                  <a16:creationId xmlns:a16="http://schemas.microsoft.com/office/drawing/2014/main" id="{00000000-0008-0000-0000-000023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64</xdr:row>
          <xdr:rowOff>38100</xdr:rowOff>
        </xdr:from>
        <xdr:to>
          <xdr:col>10</xdr:col>
          <xdr:colOff>304800</xdr:colOff>
          <xdr:row>64</xdr:row>
          <xdr:rowOff>228600</xdr:rowOff>
        </xdr:to>
        <xdr:sp macro="" textlink="">
          <xdr:nvSpPr>
            <xdr:cNvPr id="73764" name="Check Box 36" hidden="1">
              <a:extLst>
                <a:ext uri="{63B3BB69-23CF-44E3-9099-C40C66FF867C}">
                  <a14:compatExt spid="_x0000_s73764"/>
                </a:ext>
                <a:ext uri="{FF2B5EF4-FFF2-40B4-BE49-F238E27FC236}">
                  <a16:creationId xmlns:a16="http://schemas.microsoft.com/office/drawing/2014/main" id="{00000000-0008-0000-0000-000024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9525</xdr:colOff>
          <xdr:row>64</xdr:row>
          <xdr:rowOff>28575</xdr:rowOff>
        </xdr:from>
        <xdr:to>
          <xdr:col>36</xdr:col>
          <xdr:colOff>19050</xdr:colOff>
          <xdr:row>64</xdr:row>
          <xdr:rowOff>209550</xdr:rowOff>
        </xdr:to>
        <xdr:sp macro="" textlink="">
          <xdr:nvSpPr>
            <xdr:cNvPr id="73765" name="Check Box 37" hidden="1">
              <a:extLst>
                <a:ext uri="{63B3BB69-23CF-44E3-9099-C40C66FF867C}">
                  <a14:compatExt spid="_x0000_s73765"/>
                </a:ext>
                <a:ext uri="{FF2B5EF4-FFF2-40B4-BE49-F238E27FC236}">
                  <a16:creationId xmlns:a16="http://schemas.microsoft.com/office/drawing/2014/main" id="{00000000-0008-0000-0000-000025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xdr:colOff>
          <xdr:row>96</xdr:row>
          <xdr:rowOff>9525</xdr:rowOff>
        </xdr:from>
        <xdr:to>
          <xdr:col>16</xdr:col>
          <xdr:colOff>304800</xdr:colOff>
          <xdr:row>96</xdr:row>
          <xdr:rowOff>200025</xdr:rowOff>
        </xdr:to>
        <xdr:sp macro="" textlink="">
          <xdr:nvSpPr>
            <xdr:cNvPr id="73766" name="Check Box 38" hidden="1">
              <a:extLst>
                <a:ext uri="{63B3BB69-23CF-44E3-9099-C40C66FF867C}">
                  <a14:compatExt spid="_x0000_s73766"/>
                </a:ext>
                <a:ext uri="{FF2B5EF4-FFF2-40B4-BE49-F238E27FC236}">
                  <a16:creationId xmlns:a16="http://schemas.microsoft.com/office/drawing/2014/main" id="{00000000-0008-0000-0000-000026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5</xdr:col>
      <xdr:colOff>50347</xdr:colOff>
      <xdr:row>107</xdr:row>
      <xdr:rowOff>27554</xdr:rowOff>
    </xdr:from>
    <xdr:to>
      <xdr:col>10</xdr:col>
      <xdr:colOff>210894</xdr:colOff>
      <xdr:row>108</xdr:row>
      <xdr:rowOff>27554</xdr:rowOff>
    </xdr:to>
    <xdr:sp macro="" textlink="">
      <xdr:nvSpPr>
        <xdr:cNvPr id="42" name="46 CuadroTexto">
          <a:extLst>
            <a:ext uri="{FF2B5EF4-FFF2-40B4-BE49-F238E27FC236}">
              <a16:creationId xmlns:a16="http://schemas.microsoft.com/office/drawing/2014/main" id="{00000000-0008-0000-0000-00002A000000}"/>
            </a:ext>
          </a:extLst>
        </xdr:cNvPr>
        <xdr:cNvSpPr txBox="1"/>
      </xdr:nvSpPr>
      <xdr:spPr>
        <a:xfrm>
          <a:off x="1421947" y="22678004"/>
          <a:ext cx="1655585" cy="1915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b="1"/>
            <a:t>FIRMA</a:t>
          </a:r>
          <a:r>
            <a:rPr lang="es-CO" sz="800" b="1" baseline="0"/>
            <a:t> DEL DECLARANTE</a:t>
          </a:r>
          <a:endParaRPr lang="es-CO" sz="800" b="1"/>
        </a:p>
      </xdr:txBody>
    </xdr:sp>
    <xdr:clientData/>
  </xdr:twoCellAnchor>
  <mc:AlternateContent xmlns:mc="http://schemas.openxmlformats.org/markup-compatibility/2006">
    <mc:Choice xmlns:a14="http://schemas.microsoft.com/office/drawing/2010/main" Requires="a14">
      <xdr:twoCellAnchor editAs="oneCell">
        <xdr:from>
          <xdr:col>2</xdr:col>
          <xdr:colOff>219075</xdr:colOff>
          <xdr:row>112</xdr:row>
          <xdr:rowOff>0</xdr:rowOff>
        </xdr:from>
        <xdr:to>
          <xdr:col>3</xdr:col>
          <xdr:colOff>266700</xdr:colOff>
          <xdr:row>112</xdr:row>
          <xdr:rowOff>180975</xdr:rowOff>
        </xdr:to>
        <xdr:sp macro="" textlink="">
          <xdr:nvSpPr>
            <xdr:cNvPr id="73767" name="Check Box 39" hidden="1">
              <a:extLst>
                <a:ext uri="{63B3BB69-23CF-44E3-9099-C40C66FF867C}">
                  <a14:compatExt spid="_x0000_s73767"/>
                </a:ext>
                <a:ext uri="{FF2B5EF4-FFF2-40B4-BE49-F238E27FC236}">
                  <a16:creationId xmlns:a16="http://schemas.microsoft.com/office/drawing/2014/main" id="{00000000-0008-0000-0000-000027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219075</xdr:colOff>
          <xdr:row>112</xdr:row>
          <xdr:rowOff>0</xdr:rowOff>
        </xdr:from>
        <xdr:to>
          <xdr:col>5</xdr:col>
          <xdr:colOff>76200</xdr:colOff>
          <xdr:row>112</xdr:row>
          <xdr:rowOff>180975</xdr:rowOff>
        </xdr:to>
        <xdr:sp macro="" textlink="">
          <xdr:nvSpPr>
            <xdr:cNvPr id="73768" name="Check Box 40" hidden="1">
              <a:extLst>
                <a:ext uri="{63B3BB69-23CF-44E3-9099-C40C66FF867C}">
                  <a14:compatExt spid="_x0000_s73768"/>
                </a:ext>
                <a:ext uri="{FF2B5EF4-FFF2-40B4-BE49-F238E27FC236}">
                  <a16:creationId xmlns:a16="http://schemas.microsoft.com/office/drawing/2014/main" id="{00000000-0008-0000-0000-000028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112</xdr:row>
          <xdr:rowOff>0</xdr:rowOff>
        </xdr:from>
        <xdr:to>
          <xdr:col>7</xdr:col>
          <xdr:colOff>247650</xdr:colOff>
          <xdr:row>112</xdr:row>
          <xdr:rowOff>180975</xdr:rowOff>
        </xdr:to>
        <xdr:sp macro="" textlink="">
          <xdr:nvSpPr>
            <xdr:cNvPr id="73769" name="Check Box 41" hidden="1">
              <a:extLst>
                <a:ext uri="{63B3BB69-23CF-44E3-9099-C40C66FF867C}">
                  <a14:compatExt spid="_x0000_s73769"/>
                </a:ext>
                <a:ext uri="{FF2B5EF4-FFF2-40B4-BE49-F238E27FC236}">
                  <a16:creationId xmlns:a16="http://schemas.microsoft.com/office/drawing/2014/main" id="{00000000-0008-0000-0000-00002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112</xdr:row>
          <xdr:rowOff>0</xdr:rowOff>
        </xdr:from>
        <xdr:to>
          <xdr:col>16</xdr:col>
          <xdr:colOff>0</xdr:colOff>
          <xdr:row>112</xdr:row>
          <xdr:rowOff>180975</xdr:rowOff>
        </xdr:to>
        <xdr:sp macro="" textlink="">
          <xdr:nvSpPr>
            <xdr:cNvPr id="73770" name="Check Box 42" hidden="1">
              <a:extLst>
                <a:ext uri="{63B3BB69-23CF-44E3-9099-C40C66FF867C}">
                  <a14:compatExt spid="_x0000_s73770"/>
                </a:ext>
                <a:ext uri="{FF2B5EF4-FFF2-40B4-BE49-F238E27FC236}">
                  <a16:creationId xmlns:a16="http://schemas.microsoft.com/office/drawing/2014/main" id="{00000000-0008-0000-0000-00002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209550</xdr:colOff>
          <xdr:row>112</xdr:row>
          <xdr:rowOff>0</xdr:rowOff>
        </xdr:from>
        <xdr:to>
          <xdr:col>17</xdr:col>
          <xdr:colOff>57150</xdr:colOff>
          <xdr:row>112</xdr:row>
          <xdr:rowOff>180975</xdr:rowOff>
        </xdr:to>
        <xdr:sp macro="" textlink="">
          <xdr:nvSpPr>
            <xdr:cNvPr id="73771" name="Check Box 43" hidden="1">
              <a:extLst>
                <a:ext uri="{63B3BB69-23CF-44E3-9099-C40C66FF867C}">
                  <a14:compatExt spid="_x0000_s73771"/>
                </a:ext>
                <a:ext uri="{FF2B5EF4-FFF2-40B4-BE49-F238E27FC236}">
                  <a16:creationId xmlns:a16="http://schemas.microsoft.com/office/drawing/2014/main" id="{00000000-0008-0000-0000-00002B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190500</xdr:colOff>
          <xdr:row>112</xdr:row>
          <xdr:rowOff>0</xdr:rowOff>
        </xdr:from>
        <xdr:to>
          <xdr:col>19</xdr:col>
          <xdr:colOff>123825</xdr:colOff>
          <xdr:row>112</xdr:row>
          <xdr:rowOff>180975</xdr:rowOff>
        </xdr:to>
        <xdr:sp macro="" textlink="">
          <xdr:nvSpPr>
            <xdr:cNvPr id="73772" name="Check Box 44" hidden="1">
              <a:extLst>
                <a:ext uri="{63B3BB69-23CF-44E3-9099-C40C66FF867C}">
                  <a14:compatExt spid="_x0000_s73772"/>
                </a:ext>
                <a:ext uri="{FF2B5EF4-FFF2-40B4-BE49-F238E27FC236}">
                  <a16:creationId xmlns:a16="http://schemas.microsoft.com/office/drawing/2014/main" id="{00000000-0008-0000-0000-00002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64</xdr:row>
          <xdr:rowOff>38100</xdr:rowOff>
        </xdr:from>
        <xdr:to>
          <xdr:col>28</xdr:col>
          <xdr:colOff>123825</xdr:colOff>
          <xdr:row>64</xdr:row>
          <xdr:rowOff>228600</xdr:rowOff>
        </xdr:to>
        <xdr:sp macro="" textlink="">
          <xdr:nvSpPr>
            <xdr:cNvPr id="73773" name="Check Box 45" hidden="1">
              <a:extLst>
                <a:ext uri="{63B3BB69-23CF-44E3-9099-C40C66FF867C}">
                  <a14:compatExt spid="_x0000_s73773"/>
                </a:ext>
                <a:ext uri="{FF2B5EF4-FFF2-40B4-BE49-F238E27FC236}">
                  <a16:creationId xmlns:a16="http://schemas.microsoft.com/office/drawing/2014/main" id="{00000000-0008-0000-0000-00002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61</xdr:row>
          <xdr:rowOff>9525</xdr:rowOff>
        </xdr:from>
        <xdr:to>
          <xdr:col>23</xdr:col>
          <xdr:colOff>142875</xdr:colOff>
          <xdr:row>62</xdr:row>
          <xdr:rowOff>19050</xdr:rowOff>
        </xdr:to>
        <xdr:sp macro="" textlink="">
          <xdr:nvSpPr>
            <xdr:cNvPr id="73774" name="Check Box 46" hidden="1">
              <a:extLst>
                <a:ext uri="{63B3BB69-23CF-44E3-9099-C40C66FF867C}">
                  <a14:compatExt spid="_x0000_s73774"/>
                </a:ext>
                <a:ext uri="{FF2B5EF4-FFF2-40B4-BE49-F238E27FC236}">
                  <a16:creationId xmlns:a16="http://schemas.microsoft.com/office/drawing/2014/main" id="{00000000-0008-0000-0000-00002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95250</xdr:colOff>
          <xdr:row>61</xdr:row>
          <xdr:rowOff>9525</xdr:rowOff>
        </xdr:from>
        <xdr:to>
          <xdr:col>28</xdr:col>
          <xdr:colOff>9525</xdr:colOff>
          <xdr:row>62</xdr:row>
          <xdr:rowOff>19050</xdr:rowOff>
        </xdr:to>
        <xdr:sp macro="" textlink="">
          <xdr:nvSpPr>
            <xdr:cNvPr id="73775" name="Check Box 47" hidden="1">
              <a:extLst>
                <a:ext uri="{63B3BB69-23CF-44E3-9099-C40C66FF867C}">
                  <a14:compatExt spid="_x0000_s73775"/>
                </a:ext>
                <a:ext uri="{FF2B5EF4-FFF2-40B4-BE49-F238E27FC236}">
                  <a16:creationId xmlns:a16="http://schemas.microsoft.com/office/drawing/2014/main" id="{00000000-0008-0000-0000-00002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76200</xdr:colOff>
          <xdr:row>61</xdr:row>
          <xdr:rowOff>28575</xdr:rowOff>
        </xdr:from>
        <xdr:to>
          <xdr:col>29</xdr:col>
          <xdr:colOff>66675</xdr:colOff>
          <xdr:row>61</xdr:row>
          <xdr:rowOff>152400</xdr:rowOff>
        </xdr:to>
        <xdr:sp macro="" textlink="">
          <xdr:nvSpPr>
            <xdr:cNvPr id="73776" name="Check Box 48" hidden="1">
              <a:extLst>
                <a:ext uri="{63B3BB69-23CF-44E3-9099-C40C66FF867C}">
                  <a14:compatExt spid="_x0000_s73776"/>
                </a:ext>
                <a:ext uri="{FF2B5EF4-FFF2-40B4-BE49-F238E27FC236}">
                  <a16:creationId xmlns:a16="http://schemas.microsoft.com/office/drawing/2014/main" id="{00000000-0008-0000-0000-000030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61</xdr:row>
          <xdr:rowOff>0</xdr:rowOff>
        </xdr:from>
        <xdr:to>
          <xdr:col>31</xdr:col>
          <xdr:colOff>142875</xdr:colOff>
          <xdr:row>62</xdr:row>
          <xdr:rowOff>9525</xdr:rowOff>
        </xdr:to>
        <xdr:sp macro="" textlink="">
          <xdr:nvSpPr>
            <xdr:cNvPr id="73777" name="Check Box 49" hidden="1">
              <a:extLst>
                <a:ext uri="{63B3BB69-23CF-44E3-9099-C40C66FF867C}">
                  <a14:compatExt spid="_x0000_s73777"/>
                </a:ext>
                <a:ext uri="{FF2B5EF4-FFF2-40B4-BE49-F238E27FC236}">
                  <a16:creationId xmlns:a16="http://schemas.microsoft.com/office/drawing/2014/main" id="{00000000-0008-0000-0000-000031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61</xdr:row>
          <xdr:rowOff>9525</xdr:rowOff>
        </xdr:from>
        <xdr:to>
          <xdr:col>33</xdr:col>
          <xdr:colOff>133350</xdr:colOff>
          <xdr:row>62</xdr:row>
          <xdr:rowOff>19050</xdr:rowOff>
        </xdr:to>
        <xdr:sp macro="" textlink="">
          <xdr:nvSpPr>
            <xdr:cNvPr id="73778" name="Check Box 50" hidden="1">
              <a:extLst>
                <a:ext uri="{63B3BB69-23CF-44E3-9099-C40C66FF867C}">
                  <a14:compatExt spid="_x0000_s73778"/>
                </a:ext>
                <a:ext uri="{FF2B5EF4-FFF2-40B4-BE49-F238E27FC236}">
                  <a16:creationId xmlns:a16="http://schemas.microsoft.com/office/drawing/2014/main" id="{00000000-0008-0000-0000-000032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104775</xdr:colOff>
          <xdr:row>61</xdr:row>
          <xdr:rowOff>0</xdr:rowOff>
        </xdr:from>
        <xdr:to>
          <xdr:col>35</xdr:col>
          <xdr:colOff>114300</xdr:colOff>
          <xdr:row>62</xdr:row>
          <xdr:rowOff>9525</xdr:rowOff>
        </xdr:to>
        <xdr:sp macro="" textlink="">
          <xdr:nvSpPr>
            <xdr:cNvPr id="73779" name="Check Box 51" hidden="1">
              <a:extLst>
                <a:ext uri="{63B3BB69-23CF-44E3-9099-C40C66FF867C}">
                  <a14:compatExt spid="_x0000_s73779"/>
                </a:ext>
                <a:ext uri="{FF2B5EF4-FFF2-40B4-BE49-F238E27FC236}">
                  <a16:creationId xmlns:a16="http://schemas.microsoft.com/office/drawing/2014/main" id="{00000000-0008-0000-0000-000033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104775</xdr:colOff>
          <xdr:row>61</xdr:row>
          <xdr:rowOff>9525</xdr:rowOff>
        </xdr:from>
        <xdr:to>
          <xdr:col>25</xdr:col>
          <xdr:colOff>200025</xdr:colOff>
          <xdr:row>62</xdr:row>
          <xdr:rowOff>19050</xdr:rowOff>
        </xdr:to>
        <xdr:sp macro="" textlink="">
          <xdr:nvSpPr>
            <xdr:cNvPr id="73780" name="Check Box 52" hidden="1">
              <a:extLst>
                <a:ext uri="{63B3BB69-23CF-44E3-9099-C40C66FF867C}">
                  <a14:compatExt spid="_x0000_s73780"/>
                </a:ext>
                <a:ext uri="{FF2B5EF4-FFF2-40B4-BE49-F238E27FC236}">
                  <a16:creationId xmlns:a16="http://schemas.microsoft.com/office/drawing/2014/main" id="{00000000-0008-0000-0000-000034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64</xdr:row>
          <xdr:rowOff>38100</xdr:rowOff>
        </xdr:from>
        <xdr:to>
          <xdr:col>4</xdr:col>
          <xdr:colOff>304800</xdr:colOff>
          <xdr:row>64</xdr:row>
          <xdr:rowOff>228600</xdr:rowOff>
        </xdr:to>
        <xdr:sp macro="" textlink="">
          <xdr:nvSpPr>
            <xdr:cNvPr id="73782" name="Check Box 54" hidden="1">
              <a:extLst>
                <a:ext uri="{63B3BB69-23CF-44E3-9099-C40C66FF867C}">
                  <a14:compatExt spid="_x0000_s73782"/>
                </a:ext>
                <a:ext uri="{FF2B5EF4-FFF2-40B4-BE49-F238E27FC236}">
                  <a16:creationId xmlns:a16="http://schemas.microsoft.com/office/drawing/2014/main" id="{00000000-0008-0000-0000-000036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64</xdr:row>
          <xdr:rowOff>38100</xdr:rowOff>
        </xdr:from>
        <xdr:to>
          <xdr:col>7</xdr:col>
          <xdr:colOff>47625</xdr:colOff>
          <xdr:row>64</xdr:row>
          <xdr:rowOff>228600</xdr:rowOff>
        </xdr:to>
        <xdr:sp macro="" textlink="">
          <xdr:nvSpPr>
            <xdr:cNvPr id="73783" name="Check Box 55" hidden="1">
              <a:extLst>
                <a:ext uri="{63B3BB69-23CF-44E3-9099-C40C66FF867C}">
                  <a14:compatExt spid="_x0000_s73783"/>
                </a:ext>
                <a:ext uri="{FF2B5EF4-FFF2-40B4-BE49-F238E27FC236}">
                  <a16:creationId xmlns:a16="http://schemas.microsoft.com/office/drawing/2014/main" id="{00000000-0008-0000-0000-000037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64</xdr:row>
          <xdr:rowOff>38100</xdr:rowOff>
        </xdr:from>
        <xdr:to>
          <xdr:col>9</xdr:col>
          <xdr:colOff>19050</xdr:colOff>
          <xdr:row>64</xdr:row>
          <xdr:rowOff>228600</xdr:rowOff>
        </xdr:to>
        <xdr:sp macro="" textlink="">
          <xdr:nvSpPr>
            <xdr:cNvPr id="73784" name="Check Box 56" hidden="1">
              <a:extLst>
                <a:ext uri="{63B3BB69-23CF-44E3-9099-C40C66FF867C}">
                  <a14:compatExt spid="_x0000_s73784"/>
                </a:ext>
                <a:ext uri="{FF2B5EF4-FFF2-40B4-BE49-F238E27FC236}">
                  <a16:creationId xmlns:a16="http://schemas.microsoft.com/office/drawing/2014/main" id="{00000000-0008-0000-0000-000038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64</xdr:row>
          <xdr:rowOff>38100</xdr:rowOff>
        </xdr:from>
        <xdr:to>
          <xdr:col>10</xdr:col>
          <xdr:colOff>304800</xdr:colOff>
          <xdr:row>64</xdr:row>
          <xdr:rowOff>228600</xdr:rowOff>
        </xdr:to>
        <xdr:sp macro="" textlink="">
          <xdr:nvSpPr>
            <xdr:cNvPr id="73785" name="Check Box 57" hidden="1">
              <a:extLst>
                <a:ext uri="{63B3BB69-23CF-44E3-9099-C40C66FF867C}">
                  <a14:compatExt spid="_x0000_s73785"/>
                </a:ext>
                <a:ext uri="{FF2B5EF4-FFF2-40B4-BE49-F238E27FC236}">
                  <a16:creationId xmlns:a16="http://schemas.microsoft.com/office/drawing/2014/main" id="{00000000-0008-0000-0000-00003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9525</xdr:colOff>
          <xdr:row>64</xdr:row>
          <xdr:rowOff>28575</xdr:rowOff>
        </xdr:from>
        <xdr:to>
          <xdr:col>36</xdr:col>
          <xdr:colOff>19050</xdr:colOff>
          <xdr:row>64</xdr:row>
          <xdr:rowOff>209550</xdr:rowOff>
        </xdr:to>
        <xdr:sp macro="" textlink="">
          <xdr:nvSpPr>
            <xdr:cNvPr id="73786" name="Check Box 58" hidden="1">
              <a:extLst>
                <a:ext uri="{63B3BB69-23CF-44E3-9099-C40C66FF867C}">
                  <a14:compatExt spid="_x0000_s73786"/>
                </a:ext>
                <a:ext uri="{FF2B5EF4-FFF2-40B4-BE49-F238E27FC236}">
                  <a16:creationId xmlns:a16="http://schemas.microsoft.com/office/drawing/2014/main" id="{00000000-0008-0000-0000-00003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112</xdr:row>
          <xdr:rowOff>0</xdr:rowOff>
        </xdr:from>
        <xdr:to>
          <xdr:col>3</xdr:col>
          <xdr:colOff>266700</xdr:colOff>
          <xdr:row>112</xdr:row>
          <xdr:rowOff>180975</xdr:rowOff>
        </xdr:to>
        <xdr:sp macro="" textlink="">
          <xdr:nvSpPr>
            <xdr:cNvPr id="73787" name="Check Box 59" hidden="1">
              <a:extLst>
                <a:ext uri="{63B3BB69-23CF-44E3-9099-C40C66FF867C}">
                  <a14:compatExt spid="_x0000_s73787"/>
                </a:ext>
                <a:ext uri="{FF2B5EF4-FFF2-40B4-BE49-F238E27FC236}">
                  <a16:creationId xmlns:a16="http://schemas.microsoft.com/office/drawing/2014/main" id="{00000000-0008-0000-0000-00003B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219075</xdr:colOff>
          <xdr:row>112</xdr:row>
          <xdr:rowOff>0</xdr:rowOff>
        </xdr:from>
        <xdr:to>
          <xdr:col>5</xdr:col>
          <xdr:colOff>76200</xdr:colOff>
          <xdr:row>112</xdr:row>
          <xdr:rowOff>180975</xdr:rowOff>
        </xdr:to>
        <xdr:sp macro="" textlink="">
          <xdr:nvSpPr>
            <xdr:cNvPr id="73788" name="Check Box 60" hidden="1">
              <a:extLst>
                <a:ext uri="{63B3BB69-23CF-44E3-9099-C40C66FF867C}">
                  <a14:compatExt spid="_x0000_s73788"/>
                </a:ext>
                <a:ext uri="{FF2B5EF4-FFF2-40B4-BE49-F238E27FC236}">
                  <a16:creationId xmlns:a16="http://schemas.microsoft.com/office/drawing/2014/main" id="{00000000-0008-0000-0000-00003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112</xdr:row>
          <xdr:rowOff>0</xdr:rowOff>
        </xdr:from>
        <xdr:to>
          <xdr:col>7</xdr:col>
          <xdr:colOff>247650</xdr:colOff>
          <xdr:row>112</xdr:row>
          <xdr:rowOff>180975</xdr:rowOff>
        </xdr:to>
        <xdr:sp macro="" textlink="">
          <xdr:nvSpPr>
            <xdr:cNvPr id="73789" name="Check Box 61" hidden="1">
              <a:extLst>
                <a:ext uri="{63B3BB69-23CF-44E3-9099-C40C66FF867C}">
                  <a14:compatExt spid="_x0000_s73789"/>
                </a:ext>
                <a:ext uri="{FF2B5EF4-FFF2-40B4-BE49-F238E27FC236}">
                  <a16:creationId xmlns:a16="http://schemas.microsoft.com/office/drawing/2014/main" id="{00000000-0008-0000-0000-00003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112</xdr:row>
          <xdr:rowOff>0</xdr:rowOff>
        </xdr:from>
        <xdr:to>
          <xdr:col>16</xdr:col>
          <xdr:colOff>0</xdr:colOff>
          <xdr:row>112</xdr:row>
          <xdr:rowOff>180975</xdr:rowOff>
        </xdr:to>
        <xdr:sp macro="" textlink="">
          <xdr:nvSpPr>
            <xdr:cNvPr id="73790" name="Check Box 62" hidden="1">
              <a:extLst>
                <a:ext uri="{63B3BB69-23CF-44E3-9099-C40C66FF867C}">
                  <a14:compatExt spid="_x0000_s73790"/>
                </a:ext>
                <a:ext uri="{FF2B5EF4-FFF2-40B4-BE49-F238E27FC236}">
                  <a16:creationId xmlns:a16="http://schemas.microsoft.com/office/drawing/2014/main" id="{00000000-0008-0000-0000-00003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209550</xdr:colOff>
          <xdr:row>112</xdr:row>
          <xdr:rowOff>0</xdr:rowOff>
        </xdr:from>
        <xdr:to>
          <xdr:col>17</xdr:col>
          <xdr:colOff>57150</xdr:colOff>
          <xdr:row>112</xdr:row>
          <xdr:rowOff>180975</xdr:rowOff>
        </xdr:to>
        <xdr:sp macro="" textlink="">
          <xdr:nvSpPr>
            <xdr:cNvPr id="73791" name="Check Box 63" hidden="1">
              <a:extLst>
                <a:ext uri="{63B3BB69-23CF-44E3-9099-C40C66FF867C}">
                  <a14:compatExt spid="_x0000_s73791"/>
                </a:ext>
                <a:ext uri="{FF2B5EF4-FFF2-40B4-BE49-F238E27FC236}">
                  <a16:creationId xmlns:a16="http://schemas.microsoft.com/office/drawing/2014/main" id="{00000000-0008-0000-0000-00003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190500</xdr:colOff>
          <xdr:row>112</xdr:row>
          <xdr:rowOff>0</xdr:rowOff>
        </xdr:from>
        <xdr:to>
          <xdr:col>19</xdr:col>
          <xdr:colOff>123825</xdr:colOff>
          <xdr:row>112</xdr:row>
          <xdr:rowOff>180975</xdr:rowOff>
        </xdr:to>
        <xdr:sp macro="" textlink="">
          <xdr:nvSpPr>
            <xdr:cNvPr id="73792" name="Check Box 64" hidden="1">
              <a:extLst>
                <a:ext uri="{63B3BB69-23CF-44E3-9099-C40C66FF867C}">
                  <a14:compatExt spid="_x0000_s73792"/>
                </a:ext>
                <a:ext uri="{FF2B5EF4-FFF2-40B4-BE49-F238E27FC236}">
                  <a16:creationId xmlns:a16="http://schemas.microsoft.com/office/drawing/2014/main" id="{00000000-0008-0000-0000-000040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64</xdr:row>
          <xdr:rowOff>38100</xdr:rowOff>
        </xdr:from>
        <xdr:to>
          <xdr:col>28</xdr:col>
          <xdr:colOff>123825</xdr:colOff>
          <xdr:row>64</xdr:row>
          <xdr:rowOff>228600</xdr:rowOff>
        </xdr:to>
        <xdr:sp macro="" textlink="">
          <xdr:nvSpPr>
            <xdr:cNvPr id="73793" name="Check Box 65" hidden="1">
              <a:extLst>
                <a:ext uri="{63B3BB69-23CF-44E3-9099-C40C66FF867C}">
                  <a14:compatExt spid="_x0000_s73793"/>
                </a:ext>
                <a:ext uri="{FF2B5EF4-FFF2-40B4-BE49-F238E27FC236}">
                  <a16:creationId xmlns:a16="http://schemas.microsoft.com/office/drawing/2014/main" id="{00000000-0008-0000-0000-000041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61</xdr:row>
          <xdr:rowOff>9525</xdr:rowOff>
        </xdr:from>
        <xdr:to>
          <xdr:col>23</xdr:col>
          <xdr:colOff>142875</xdr:colOff>
          <xdr:row>62</xdr:row>
          <xdr:rowOff>19050</xdr:rowOff>
        </xdr:to>
        <xdr:sp macro="" textlink="">
          <xdr:nvSpPr>
            <xdr:cNvPr id="73794" name="Check Box 66" hidden="1">
              <a:extLst>
                <a:ext uri="{63B3BB69-23CF-44E3-9099-C40C66FF867C}">
                  <a14:compatExt spid="_x0000_s73794"/>
                </a:ext>
                <a:ext uri="{FF2B5EF4-FFF2-40B4-BE49-F238E27FC236}">
                  <a16:creationId xmlns:a16="http://schemas.microsoft.com/office/drawing/2014/main" id="{00000000-0008-0000-0000-000042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95250</xdr:colOff>
          <xdr:row>61</xdr:row>
          <xdr:rowOff>9525</xdr:rowOff>
        </xdr:from>
        <xdr:to>
          <xdr:col>28</xdr:col>
          <xdr:colOff>9525</xdr:colOff>
          <xdr:row>62</xdr:row>
          <xdr:rowOff>19050</xdr:rowOff>
        </xdr:to>
        <xdr:sp macro="" textlink="">
          <xdr:nvSpPr>
            <xdr:cNvPr id="73795" name="Check Box 67" hidden="1">
              <a:extLst>
                <a:ext uri="{63B3BB69-23CF-44E3-9099-C40C66FF867C}">
                  <a14:compatExt spid="_x0000_s73795"/>
                </a:ext>
                <a:ext uri="{FF2B5EF4-FFF2-40B4-BE49-F238E27FC236}">
                  <a16:creationId xmlns:a16="http://schemas.microsoft.com/office/drawing/2014/main" id="{00000000-0008-0000-0000-000043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76200</xdr:colOff>
          <xdr:row>61</xdr:row>
          <xdr:rowOff>28575</xdr:rowOff>
        </xdr:from>
        <xdr:to>
          <xdr:col>29</xdr:col>
          <xdr:colOff>66675</xdr:colOff>
          <xdr:row>61</xdr:row>
          <xdr:rowOff>152400</xdr:rowOff>
        </xdr:to>
        <xdr:sp macro="" textlink="">
          <xdr:nvSpPr>
            <xdr:cNvPr id="73796" name="Check Box 68" hidden="1">
              <a:extLst>
                <a:ext uri="{63B3BB69-23CF-44E3-9099-C40C66FF867C}">
                  <a14:compatExt spid="_x0000_s73796"/>
                </a:ext>
                <a:ext uri="{FF2B5EF4-FFF2-40B4-BE49-F238E27FC236}">
                  <a16:creationId xmlns:a16="http://schemas.microsoft.com/office/drawing/2014/main" id="{00000000-0008-0000-0000-000044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61</xdr:row>
          <xdr:rowOff>0</xdr:rowOff>
        </xdr:from>
        <xdr:to>
          <xdr:col>31</xdr:col>
          <xdr:colOff>142875</xdr:colOff>
          <xdr:row>62</xdr:row>
          <xdr:rowOff>9525</xdr:rowOff>
        </xdr:to>
        <xdr:sp macro="" textlink="">
          <xdr:nvSpPr>
            <xdr:cNvPr id="73797" name="Check Box 69" hidden="1">
              <a:extLst>
                <a:ext uri="{63B3BB69-23CF-44E3-9099-C40C66FF867C}">
                  <a14:compatExt spid="_x0000_s73797"/>
                </a:ext>
                <a:ext uri="{FF2B5EF4-FFF2-40B4-BE49-F238E27FC236}">
                  <a16:creationId xmlns:a16="http://schemas.microsoft.com/office/drawing/2014/main" id="{00000000-0008-0000-0000-000045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61</xdr:row>
          <xdr:rowOff>9525</xdr:rowOff>
        </xdr:from>
        <xdr:to>
          <xdr:col>33</xdr:col>
          <xdr:colOff>133350</xdr:colOff>
          <xdr:row>62</xdr:row>
          <xdr:rowOff>19050</xdr:rowOff>
        </xdr:to>
        <xdr:sp macro="" textlink="">
          <xdr:nvSpPr>
            <xdr:cNvPr id="73798" name="Check Box 70" hidden="1">
              <a:extLst>
                <a:ext uri="{63B3BB69-23CF-44E3-9099-C40C66FF867C}">
                  <a14:compatExt spid="_x0000_s73798"/>
                </a:ext>
                <a:ext uri="{FF2B5EF4-FFF2-40B4-BE49-F238E27FC236}">
                  <a16:creationId xmlns:a16="http://schemas.microsoft.com/office/drawing/2014/main" id="{00000000-0008-0000-0000-000046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104775</xdr:colOff>
          <xdr:row>61</xdr:row>
          <xdr:rowOff>0</xdr:rowOff>
        </xdr:from>
        <xdr:to>
          <xdr:col>35</xdr:col>
          <xdr:colOff>114300</xdr:colOff>
          <xdr:row>62</xdr:row>
          <xdr:rowOff>9525</xdr:rowOff>
        </xdr:to>
        <xdr:sp macro="" textlink="">
          <xdr:nvSpPr>
            <xdr:cNvPr id="73799" name="Check Box 71" hidden="1">
              <a:extLst>
                <a:ext uri="{63B3BB69-23CF-44E3-9099-C40C66FF867C}">
                  <a14:compatExt spid="_x0000_s73799"/>
                </a:ext>
                <a:ext uri="{FF2B5EF4-FFF2-40B4-BE49-F238E27FC236}">
                  <a16:creationId xmlns:a16="http://schemas.microsoft.com/office/drawing/2014/main" id="{00000000-0008-0000-0000-000047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104775</xdr:colOff>
          <xdr:row>61</xdr:row>
          <xdr:rowOff>9525</xdr:rowOff>
        </xdr:from>
        <xdr:to>
          <xdr:col>25</xdr:col>
          <xdr:colOff>200025</xdr:colOff>
          <xdr:row>62</xdr:row>
          <xdr:rowOff>19050</xdr:rowOff>
        </xdr:to>
        <xdr:sp macro="" textlink="">
          <xdr:nvSpPr>
            <xdr:cNvPr id="73800" name="Check Box 72" hidden="1">
              <a:extLst>
                <a:ext uri="{63B3BB69-23CF-44E3-9099-C40C66FF867C}">
                  <a14:compatExt spid="_x0000_s73800"/>
                </a:ext>
                <a:ext uri="{FF2B5EF4-FFF2-40B4-BE49-F238E27FC236}">
                  <a16:creationId xmlns:a16="http://schemas.microsoft.com/office/drawing/2014/main" id="{00000000-0008-0000-0000-000048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64</xdr:row>
          <xdr:rowOff>38100</xdr:rowOff>
        </xdr:from>
        <xdr:to>
          <xdr:col>4</xdr:col>
          <xdr:colOff>304800</xdr:colOff>
          <xdr:row>64</xdr:row>
          <xdr:rowOff>228600</xdr:rowOff>
        </xdr:to>
        <xdr:sp macro="" textlink="">
          <xdr:nvSpPr>
            <xdr:cNvPr id="73802" name="Check Box 74" hidden="1">
              <a:extLst>
                <a:ext uri="{63B3BB69-23CF-44E3-9099-C40C66FF867C}">
                  <a14:compatExt spid="_x0000_s73802"/>
                </a:ext>
                <a:ext uri="{FF2B5EF4-FFF2-40B4-BE49-F238E27FC236}">
                  <a16:creationId xmlns:a16="http://schemas.microsoft.com/office/drawing/2014/main" id="{00000000-0008-0000-0000-00004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64</xdr:row>
          <xdr:rowOff>38100</xdr:rowOff>
        </xdr:from>
        <xdr:to>
          <xdr:col>7</xdr:col>
          <xdr:colOff>47625</xdr:colOff>
          <xdr:row>64</xdr:row>
          <xdr:rowOff>228600</xdr:rowOff>
        </xdr:to>
        <xdr:sp macro="" textlink="">
          <xdr:nvSpPr>
            <xdr:cNvPr id="73803" name="Check Box 75" hidden="1">
              <a:extLst>
                <a:ext uri="{63B3BB69-23CF-44E3-9099-C40C66FF867C}">
                  <a14:compatExt spid="_x0000_s73803"/>
                </a:ext>
                <a:ext uri="{FF2B5EF4-FFF2-40B4-BE49-F238E27FC236}">
                  <a16:creationId xmlns:a16="http://schemas.microsoft.com/office/drawing/2014/main" id="{00000000-0008-0000-0000-00004B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64</xdr:row>
          <xdr:rowOff>38100</xdr:rowOff>
        </xdr:from>
        <xdr:to>
          <xdr:col>9</xdr:col>
          <xdr:colOff>19050</xdr:colOff>
          <xdr:row>64</xdr:row>
          <xdr:rowOff>228600</xdr:rowOff>
        </xdr:to>
        <xdr:sp macro="" textlink="">
          <xdr:nvSpPr>
            <xdr:cNvPr id="73804" name="Check Box 76" hidden="1">
              <a:extLst>
                <a:ext uri="{63B3BB69-23CF-44E3-9099-C40C66FF867C}">
                  <a14:compatExt spid="_x0000_s73804"/>
                </a:ext>
                <a:ext uri="{FF2B5EF4-FFF2-40B4-BE49-F238E27FC236}">
                  <a16:creationId xmlns:a16="http://schemas.microsoft.com/office/drawing/2014/main" id="{00000000-0008-0000-0000-00004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64</xdr:row>
          <xdr:rowOff>38100</xdr:rowOff>
        </xdr:from>
        <xdr:to>
          <xdr:col>10</xdr:col>
          <xdr:colOff>304800</xdr:colOff>
          <xdr:row>64</xdr:row>
          <xdr:rowOff>228600</xdr:rowOff>
        </xdr:to>
        <xdr:sp macro="" textlink="">
          <xdr:nvSpPr>
            <xdr:cNvPr id="73805" name="Check Box 77" hidden="1">
              <a:extLst>
                <a:ext uri="{63B3BB69-23CF-44E3-9099-C40C66FF867C}">
                  <a14:compatExt spid="_x0000_s73805"/>
                </a:ext>
                <a:ext uri="{FF2B5EF4-FFF2-40B4-BE49-F238E27FC236}">
                  <a16:creationId xmlns:a16="http://schemas.microsoft.com/office/drawing/2014/main" id="{00000000-0008-0000-0000-00004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9525</xdr:colOff>
          <xdr:row>64</xdr:row>
          <xdr:rowOff>28575</xdr:rowOff>
        </xdr:from>
        <xdr:to>
          <xdr:col>36</xdr:col>
          <xdr:colOff>19050</xdr:colOff>
          <xdr:row>64</xdr:row>
          <xdr:rowOff>209550</xdr:rowOff>
        </xdr:to>
        <xdr:sp macro="" textlink="">
          <xdr:nvSpPr>
            <xdr:cNvPr id="73806" name="Check Box 78" hidden="1">
              <a:extLst>
                <a:ext uri="{63B3BB69-23CF-44E3-9099-C40C66FF867C}">
                  <a14:compatExt spid="_x0000_s73806"/>
                </a:ext>
                <a:ext uri="{FF2B5EF4-FFF2-40B4-BE49-F238E27FC236}">
                  <a16:creationId xmlns:a16="http://schemas.microsoft.com/office/drawing/2014/main" id="{00000000-0008-0000-0000-00004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96</xdr:row>
          <xdr:rowOff>66675</xdr:rowOff>
        </xdr:from>
        <xdr:to>
          <xdr:col>10</xdr:col>
          <xdr:colOff>209550</xdr:colOff>
          <xdr:row>97</xdr:row>
          <xdr:rowOff>38100</xdr:rowOff>
        </xdr:to>
        <xdr:sp macro="" textlink="">
          <xdr:nvSpPr>
            <xdr:cNvPr id="73807" name="Check Box 79" hidden="1">
              <a:extLst>
                <a:ext uri="{63B3BB69-23CF-44E3-9099-C40C66FF867C}">
                  <a14:compatExt spid="_x0000_s73807"/>
                </a:ext>
                <a:ext uri="{FF2B5EF4-FFF2-40B4-BE49-F238E27FC236}">
                  <a16:creationId xmlns:a16="http://schemas.microsoft.com/office/drawing/2014/main" id="{00000000-0008-0000-0000-00004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112</xdr:row>
          <xdr:rowOff>0</xdr:rowOff>
        </xdr:from>
        <xdr:to>
          <xdr:col>3</xdr:col>
          <xdr:colOff>266700</xdr:colOff>
          <xdr:row>112</xdr:row>
          <xdr:rowOff>180975</xdr:rowOff>
        </xdr:to>
        <xdr:sp macro="" textlink="">
          <xdr:nvSpPr>
            <xdr:cNvPr id="73808" name="Check Box 80" hidden="1">
              <a:extLst>
                <a:ext uri="{63B3BB69-23CF-44E3-9099-C40C66FF867C}">
                  <a14:compatExt spid="_x0000_s73808"/>
                </a:ext>
                <a:ext uri="{FF2B5EF4-FFF2-40B4-BE49-F238E27FC236}">
                  <a16:creationId xmlns:a16="http://schemas.microsoft.com/office/drawing/2014/main" id="{00000000-0008-0000-0000-000050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219075</xdr:colOff>
          <xdr:row>112</xdr:row>
          <xdr:rowOff>0</xdr:rowOff>
        </xdr:from>
        <xdr:to>
          <xdr:col>5</xdr:col>
          <xdr:colOff>76200</xdr:colOff>
          <xdr:row>112</xdr:row>
          <xdr:rowOff>180975</xdr:rowOff>
        </xdr:to>
        <xdr:sp macro="" textlink="">
          <xdr:nvSpPr>
            <xdr:cNvPr id="73809" name="Check Box 81" hidden="1">
              <a:extLst>
                <a:ext uri="{63B3BB69-23CF-44E3-9099-C40C66FF867C}">
                  <a14:compatExt spid="_x0000_s73809"/>
                </a:ext>
                <a:ext uri="{FF2B5EF4-FFF2-40B4-BE49-F238E27FC236}">
                  <a16:creationId xmlns:a16="http://schemas.microsoft.com/office/drawing/2014/main" id="{00000000-0008-0000-0000-000051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112</xdr:row>
          <xdr:rowOff>0</xdr:rowOff>
        </xdr:from>
        <xdr:to>
          <xdr:col>7</xdr:col>
          <xdr:colOff>247650</xdr:colOff>
          <xdr:row>112</xdr:row>
          <xdr:rowOff>180975</xdr:rowOff>
        </xdr:to>
        <xdr:sp macro="" textlink="">
          <xdr:nvSpPr>
            <xdr:cNvPr id="73810" name="Check Box 82" hidden="1">
              <a:extLst>
                <a:ext uri="{63B3BB69-23CF-44E3-9099-C40C66FF867C}">
                  <a14:compatExt spid="_x0000_s73810"/>
                </a:ext>
                <a:ext uri="{FF2B5EF4-FFF2-40B4-BE49-F238E27FC236}">
                  <a16:creationId xmlns:a16="http://schemas.microsoft.com/office/drawing/2014/main" id="{00000000-0008-0000-0000-000052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112</xdr:row>
          <xdr:rowOff>0</xdr:rowOff>
        </xdr:from>
        <xdr:to>
          <xdr:col>16</xdr:col>
          <xdr:colOff>0</xdr:colOff>
          <xdr:row>112</xdr:row>
          <xdr:rowOff>180975</xdr:rowOff>
        </xdr:to>
        <xdr:sp macro="" textlink="">
          <xdr:nvSpPr>
            <xdr:cNvPr id="73811" name="Check Box 83" hidden="1">
              <a:extLst>
                <a:ext uri="{63B3BB69-23CF-44E3-9099-C40C66FF867C}">
                  <a14:compatExt spid="_x0000_s73811"/>
                </a:ext>
                <a:ext uri="{FF2B5EF4-FFF2-40B4-BE49-F238E27FC236}">
                  <a16:creationId xmlns:a16="http://schemas.microsoft.com/office/drawing/2014/main" id="{00000000-0008-0000-0000-000053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209550</xdr:colOff>
          <xdr:row>112</xdr:row>
          <xdr:rowOff>0</xdr:rowOff>
        </xdr:from>
        <xdr:to>
          <xdr:col>17</xdr:col>
          <xdr:colOff>57150</xdr:colOff>
          <xdr:row>112</xdr:row>
          <xdr:rowOff>180975</xdr:rowOff>
        </xdr:to>
        <xdr:sp macro="" textlink="">
          <xdr:nvSpPr>
            <xdr:cNvPr id="73812" name="Check Box 84" hidden="1">
              <a:extLst>
                <a:ext uri="{63B3BB69-23CF-44E3-9099-C40C66FF867C}">
                  <a14:compatExt spid="_x0000_s73812"/>
                </a:ext>
                <a:ext uri="{FF2B5EF4-FFF2-40B4-BE49-F238E27FC236}">
                  <a16:creationId xmlns:a16="http://schemas.microsoft.com/office/drawing/2014/main" id="{00000000-0008-0000-0000-000054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64</xdr:row>
          <xdr:rowOff>38100</xdr:rowOff>
        </xdr:from>
        <xdr:to>
          <xdr:col>28</xdr:col>
          <xdr:colOff>123825</xdr:colOff>
          <xdr:row>64</xdr:row>
          <xdr:rowOff>228600</xdr:rowOff>
        </xdr:to>
        <xdr:sp macro="" textlink="">
          <xdr:nvSpPr>
            <xdr:cNvPr id="73814" name="Check Box 86" hidden="1">
              <a:extLst>
                <a:ext uri="{63B3BB69-23CF-44E3-9099-C40C66FF867C}">
                  <a14:compatExt spid="_x0000_s73814"/>
                </a:ext>
                <a:ext uri="{FF2B5EF4-FFF2-40B4-BE49-F238E27FC236}">
                  <a16:creationId xmlns:a16="http://schemas.microsoft.com/office/drawing/2014/main" id="{00000000-0008-0000-0000-000056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61</xdr:row>
          <xdr:rowOff>9525</xdr:rowOff>
        </xdr:from>
        <xdr:to>
          <xdr:col>23</xdr:col>
          <xdr:colOff>142875</xdr:colOff>
          <xdr:row>62</xdr:row>
          <xdr:rowOff>19050</xdr:rowOff>
        </xdr:to>
        <xdr:sp macro="" textlink="">
          <xdr:nvSpPr>
            <xdr:cNvPr id="73815" name="Check Box 87" hidden="1">
              <a:extLst>
                <a:ext uri="{63B3BB69-23CF-44E3-9099-C40C66FF867C}">
                  <a14:compatExt spid="_x0000_s73815"/>
                </a:ext>
                <a:ext uri="{FF2B5EF4-FFF2-40B4-BE49-F238E27FC236}">
                  <a16:creationId xmlns:a16="http://schemas.microsoft.com/office/drawing/2014/main" id="{00000000-0008-0000-0000-000057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95250</xdr:colOff>
          <xdr:row>61</xdr:row>
          <xdr:rowOff>9525</xdr:rowOff>
        </xdr:from>
        <xdr:to>
          <xdr:col>28</xdr:col>
          <xdr:colOff>9525</xdr:colOff>
          <xdr:row>62</xdr:row>
          <xdr:rowOff>19050</xdr:rowOff>
        </xdr:to>
        <xdr:sp macro="" textlink="">
          <xdr:nvSpPr>
            <xdr:cNvPr id="73816" name="Check Box 88" hidden="1">
              <a:extLst>
                <a:ext uri="{63B3BB69-23CF-44E3-9099-C40C66FF867C}">
                  <a14:compatExt spid="_x0000_s73816"/>
                </a:ext>
                <a:ext uri="{FF2B5EF4-FFF2-40B4-BE49-F238E27FC236}">
                  <a16:creationId xmlns:a16="http://schemas.microsoft.com/office/drawing/2014/main" id="{00000000-0008-0000-0000-000058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76200</xdr:colOff>
          <xdr:row>61</xdr:row>
          <xdr:rowOff>28575</xdr:rowOff>
        </xdr:from>
        <xdr:to>
          <xdr:col>29</xdr:col>
          <xdr:colOff>66675</xdr:colOff>
          <xdr:row>61</xdr:row>
          <xdr:rowOff>152400</xdr:rowOff>
        </xdr:to>
        <xdr:sp macro="" textlink="">
          <xdr:nvSpPr>
            <xdr:cNvPr id="73817" name="Check Box 89" hidden="1">
              <a:extLst>
                <a:ext uri="{63B3BB69-23CF-44E3-9099-C40C66FF867C}">
                  <a14:compatExt spid="_x0000_s73817"/>
                </a:ext>
                <a:ext uri="{FF2B5EF4-FFF2-40B4-BE49-F238E27FC236}">
                  <a16:creationId xmlns:a16="http://schemas.microsoft.com/office/drawing/2014/main" id="{00000000-0008-0000-0000-00005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104775</xdr:colOff>
          <xdr:row>61</xdr:row>
          <xdr:rowOff>0</xdr:rowOff>
        </xdr:from>
        <xdr:to>
          <xdr:col>31</xdr:col>
          <xdr:colOff>142875</xdr:colOff>
          <xdr:row>62</xdr:row>
          <xdr:rowOff>9525</xdr:rowOff>
        </xdr:to>
        <xdr:sp macro="" textlink="">
          <xdr:nvSpPr>
            <xdr:cNvPr id="73818" name="Check Box 90" hidden="1">
              <a:extLst>
                <a:ext uri="{63B3BB69-23CF-44E3-9099-C40C66FF867C}">
                  <a14:compatExt spid="_x0000_s73818"/>
                </a:ext>
                <a:ext uri="{FF2B5EF4-FFF2-40B4-BE49-F238E27FC236}">
                  <a16:creationId xmlns:a16="http://schemas.microsoft.com/office/drawing/2014/main" id="{00000000-0008-0000-0000-00005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61</xdr:row>
          <xdr:rowOff>9525</xdr:rowOff>
        </xdr:from>
        <xdr:to>
          <xdr:col>33</xdr:col>
          <xdr:colOff>133350</xdr:colOff>
          <xdr:row>62</xdr:row>
          <xdr:rowOff>19050</xdr:rowOff>
        </xdr:to>
        <xdr:sp macro="" textlink="">
          <xdr:nvSpPr>
            <xdr:cNvPr id="73819" name="Check Box 91" hidden="1">
              <a:extLst>
                <a:ext uri="{63B3BB69-23CF-44E3-9099-C40C66FF867C}">
                  <a14:compatExt spid="_x0000_s73819"/>
                </a:ext>
                <a:ext uri="{FF2B5EF4-FFF2-40B4-BE49-F238E27FC236}">
                  <a16:creationId xmlns:a16="http://schemas.microsoft.com/office/drawing/2014/main" id="{00000000-0008-0000-0000-00005B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104775</xdr:colOff>
          <xdr:row>61</xdr:row>
          <xdr:rowOff>0</xdr:rowOff>
        </xdr:from>
        <xdr:to>
          <xdr:col>35</xdr:col>
          <xdr:colOff>114300</xdr:colOff>
          <xdr:row>62</xdr:row>
          <xdr:rowOff>9525</xdr:rowOff>
        </xdr:to>
        <xdr:sp macro="" textlink="">
          <xdr:nvSpPr>
            <xdr:cNvPr id="73820" name="Check Box 92" hidden="1">
              <a:extLst>
                <a:ext uri="{63B3BB69-23CF-44E3-9099-C40C66FF867C}">
                  <a14:compatExt spid="_x0000_s73820"/>
                </a:ext>
                <a:ext uri="{FF2B5EF4-FFF2-40B4-BE49-F238E27FC236}">
                  <a16:creationId xmlns:a16="http://schemas.microsoft.com/office/drawing/2014/main" id="{00000000-0008-0000-0000-00005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104775</xdr:colOff>
          <xdr:row>61</xdr:row>
          <xdr:rowOff>9525</xdr:rowOff>
        </xdr:from>
        <xdr:to>
          <xdr:col>25</xdr:col>
          <xdr:colOff>200025</xdr:colOff>
          <xdr:row>62</xdr:row>
          <xdr:rowOff>19050</xdr:rowOff>
        </xdr:to>
        <xdr:sp macro="" textlink="">
          <xdr:nvSpPr>
            <xdr:cNvPr id="73821" name="Check Box 93" hidden="1">
              <a:extLst>
                <a:ext uri="{63B3BB69-23CF-44E3-9099-C40C66FF867C}">
                  <a14:compatExt spid="_x0000_s73821"/>
                </a:ext>
                <a:ext uri="{FF2B5EF4-FFF2-40B4-BE49-F238E27FC236}">
                  <a16:creationId xmlns:a16="http://schemas.microsoft.com/office/drawing/2014/main" id="{00000000-0008-0000-0000-00005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64</xdr:row>
          <xdr:rowOff>38100</xdr:rowOff>
        </xdr:from>
        <xdr:to>
          <xdr:col>4</xdr:col>
          <xdr:colOff>304800</xdr:colOff>
          <xdr:row>64</xdr:row>
          <xdr:rowOff>228600</xdr:rowOff>
        </xdr:to>
        <xdr:sp macro="" textlink="">
          <xdr:nvSpPr>
            <xdr:cNvPr id="73823" name="Check Box 95" hidden="1">
              <a:extLst>
                <a:ext uri="{63B3BB69-23CF-44E3-9099-C40C66FF867C}">
                  <a14:compatExt spid="_x0000_s73823"/>
                </a:ext>
                <a:ext uri="{FF2B5EF4-FFF2-40B4-BE49-F238E27FC236}">
                  <a16:creationId xmlns:a16="http://schemas.microsoft.com/office/drawing/2014/main" id="{00000000-0008-0000-0000-00005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64</xdr:row>
          <xdr:rowOff>38100</xdr:rowOff>
        </xdr:from>
        <xdr:to>
          <xdr:col>7</xdr:col>
          <xdr:colOff>47625</xdr:colOff>
          <xdr:row>64</xdr:row>
          <xdr:rowOff>228600</xdr:rowOff>
        </xdr:to>
        <xdr:sp macro="" textlink="">
          <xdr:nvSpPr>
            <xdr:cNvPr id="73824" name="Check Box 96" hidden="1">
              <a:extLst>
                <a:ext uri="{63B3BB69-23CF-44E3-9099-C40C66FF867C}">
                  <a14:compatExt spid="_x0000_s73824"/>
                </a:ext>
                <a:ext uri="{FF2B5EF4-FFF2-40B4-BE49-F238E27FC236}">
                  <a16:creationId xmlns:a16="http://schemas.microsoft.com/office/drawing/2014/main" id="{00000000-0008-0000-0000-000060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64</xdr:row>
          <xdr:rowOff>38100</xdr:rowOff>
        </xdr:from>
        <xdr:to>
          <xdr:col>9</xdr:col>
          <xdr:colOff>19050</xdr:colOff>
          <xdr:row>64</xdr:row>
          <xdr:rowOff>228600</xdr:rowOff>
        </xdr:to>
        <xdr:sp macro="" textlink="">
          <xdr:nvSpPr>
            <xdr:cNvPr id="73825" name="Check Box 97" hidden="1">
              <a:extLst>
                <a:ext uri="{63B3BB69-23CF-44E3-9099-C40C66FF867C}">
                  <a14:compatExt spid="_x0000_s73825"/>
                </a:ext>
                <a:ext uri="{FF2B5EF4-FFF2-40B4-BE49-F238E27FC236}">
                  <a16:creationId xmlns:a16="http://schemas.microsoft.com/office/drawing/2014/main" id="{00000000-0008-0000-0000-000061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64</xdr:row>
          <xdr:rowOff>38100</xdr:rowOff>
        </xdr:from>
        <xdr:to>
          <xdr:col>10</xdr:col>
          <xdr:colOff>304800</xdr:colOff>
          <xdr:row>64</xdr:row>
          <xdr:rowOff>228600</xdr:rowOff>
        </xdr:to>
        <xdr:sp macro="" textlink="">
          <xdr:nvSpPr>
            <xdr:cNvPr id="73826" name="Check Box 98" hidden="1">
              <a:extLst>
                <a:ext uri="{63B3BB69-23CF-44E3-9099-C40C66FF867C}">
                  <a14:compatExt spid="_x0000_s73826"/>
                </a:ext>
                <a:ext uri="{FF2B5EF4-FFF2-40B4-BE49-F238E27FC236}">
                  <a16:creationId xmlns:a16="http://schemas.microsoft.com/office/drawing/2014/main" id="{00000000-0008-0000-0000-000062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9525</xdr:colOff>
          <xdr:row>64</xdr:row>
          <xdr:rowOff>28575</xdr:rowOff>
        </xdr:from>
        <xdr:to>
          <xdr:col>36</xdr:col>
          <xdr:colOff>19050</xdr:colOff>
          <xdr:row>64</xdr:row>
          <xdr:rowOff>209550</xdr:rowOff>
        </xdr:to>
        <xdr:sp macro="" textlink="">
          <xdr:nvSpPr>
            <xdr:cNvPr id="73827" name="Check Box 99" hidden="1">
              <a:extLst>
                <a:ext uri="{63B3BB69-23CF-44E3-9099-C40C66FF867C}">
                  <a14:compatExt spid="_x0000_s73827"/>
                </a:ext>
                <a:ext uri="{FF2B5EF4-FFF2-40B4-BE49-F238E27FC236}">
                  <a16:creationId xmlns:a16="http://schemas.microsoft.com/office/drawing/2014/main" id="{00000000-0008-0000-0000-000063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7</xdr:col>
      <xdr:colOff>63954</xdr:colOff>
      <xdr:row>107</xdr:row>
      <xdr:rowOff>2383</xdr:rowOff>
    </xdr:from>
    <xdr:to>
      <xdr:col>10</xdr:col>
      <xdr:colOff>302497</xdr:colOff>
      <xdr:row>107</xdr:row>
      <xdr:rowOff>156143</xdr:rowOff>
    </xdr:to>
    <xdr:sp macro="" textlink="">
      <xdr:nvSpPr>
        <xdr:cNvPr id="105" name="46 CuadroTexto">
          <a:extLst>
            <a:ext uri="{FF2B5EF4-FFF2-40B4-BE49-F238E27FC236}">
              <a16:creationId xmlns:a16="http://schemas.microsoft.com/office/drawing/2014/main" id="{00000000-0008-0000-0000-000069000000}"/>
            </a:ext>
          </a:extLst>
        </xdr:cNvPr>
        <xdr:cNvSpPr txBox="1"/>
      </xdr:nvSpPr>
      <xdr:spPr>
        <a:xfrm>
          <a:off x="2026104" y="22652833"/>
          <a:ext cx="1151287" cy="1537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s-CO"/>
        </a:p>
      </xdr:txBody>
    </xdr:sp>
    <xdr:clientData/>
  </xdr:twoCellAnchor>
  <mc:AlternateContent xmlns:mc="http://schemas.openxmlformats.org/markup-compatibility/2006">
    <mc:Choice xmlns:a14="http://schemas.microsoft.com/office/drawing/2010/main" Requires="a14">
      <xdr:twoCellAnchor editAs="oneCell">
        <xdr:from>
          <xdr:col>18</xdr:col>
          <xdr:colOff>104775</xdr:colOff>
          <xdr:row>107</xdr:row>
          <xdr:rowOff>0</xdr:rowOff>
        </xdr:from>
        <xdr:to>
          <xdr:col>19</xdr:col>
          <xdr:colOff>38100</xdr:colOff>
          <xdr:row>108</xdr:row>
          <xdr:rowOff>0</xdr:rowOff>
        </xdr:to>
        <xdr:sp macro="" textlink="">
          <xdr:nvSpPr>
            <xdr:cNvPr id="73829" name="Check Box 101" hidden="1">
              <a:extLst>
                <a:ext uri="{63B3BB69-23CF-44E3-9099-C40C66FF867C}">
                  <a14:compatExt spid="_x0000_s73829"/>
                </a:ext>
                <a:ext uri="{FF2B5EF4-FFF2-40B4-BE49-F238E27FC236}">
                  <a16:creationId xmlns:a16="http://schemas.microsoft.com/office/drawing/2014/main" id="{00000000-0008-0000-0000-000065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47625</xdr:colOff>
          <xdr:row>107</xdr:row>
          <xdr:rowOff>19050</xdr:rowOff>
        </xdr:from>
        <xdr:to>
          <xdr:col>22</xdr:col>
          <xdr:colOff>152400</xdr:colOff>
          <xdr:row>108</xdr:row>
          <xdr:rowOff>19050</xdr:rowOff>
        </xdr:to>
        <xdr:sp macro="" textlink="">
          <xdr:nvSpPr>
            <xdr:cNvPr id="73830" name="Check Box 102" hidden="1">
              <a:extLst>
                <a:ext uri="{63B3BB69-23CF-44E3-9099-C40C66FF867C}">
                  <a14:compatExt spid="_x0000_s73830"/>
                </a:ext>
                <a:ext uri="{FF2B5EF4-FFF2-40B4-BE49-F238E27FC236}">
                  <a16:creationId xmlns:a16="http://schemas.microsoft.com/office/drawing/2014/main" id="{00000000-0008-0000-0000-000066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219075</xdr:colOff>
          <xdr:row>112</xdr:row>
          <xdr:rowOff>0</xdr:rowOff>
        </xdr:from>
        <xdr:to>
          <xdr:col>3</xdr:col>
          <xdr:colOff>266700</xdr:colOff>
          <xdr:row>112</xdr:row>
          <xdr:rowOff>180975</xdr:rowOff>
        </xdr:to>
        <xdr:sp macro="" textlink="">
          <xdr:nvSpPr>
            <xdr:cNvPr id="73831" name="Check Box 103" hidden="1">
              <a:extLst>
                <a:ext uri="{63B3BB69-23CF-44E3-9099-C40C66FF867C}">
                  <a14:compatExt spid="_x0000_s73831"/>
                </a:ext>
                <a:ext uri="{FF2B5EF4-FFF2-40B4-BE49-F238E27FC236}">
                  <a16:creationId xmlns:a16="http://schemas.microsoft.com/office/drawing/2014/main" id="{00000000-0008-0000-0000-000067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219075</xdr:colOff>
          <xdr:row>112</xdr:row>
          <xdr:rowOff>0</xdr:rowOff>
        </xdr:from>
        <xdr:to>
          <xdr:col>5</xdr:col>
          <xdr:colOff>76200</xdr:colOff>
          <xdr:row>112</xdr:row>
          <xdr:rowOff>180975</xdr:rowOff>
        </xdr:to>
        <xdr:sp macro="" textlink="">
          <xdr:nvSpPr>
            <xdr:cNvPr id="73832" name="Check Box 104" hidden="1">
              <a:extLst>
                <a:ext uri="{63B3BB69-23CF-44E3-9099-C40C66FF867C}">
                  <a14:compatExt spid="_x0000_s73832"/>
                </a:ext>
                <a:ext uri="{FF2B5EF4-FFF2-40B4-BE49-F238E27FC236}">
                  <a16:creationId xmlns:a16="http://schemas.microsoft.com/office/drawing/2014/main" id="{00000000-0008-0000-0000-000068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112</xdr:row>
          <xdr:rowOff>0</xdr:rowOff>
        </xdr:from>
        <xdr:to>
          <xdr:col>7</xdr:col>
          <xdr:colOff>247650</xdr:colOff>
          <xdr:row>112</xdr:row>
          <xdr:rowOff>180975</xdr:rowOff>
        </xdr:to>
        <xdr:sp macro="" textlink="">
          <xdr:nvSpPr>
            <xdr:cNvPr id="73833" name="Check Box 105" hidden="1">
              <a:extLst>
                <a:ext uri="{63B3BB69-23CF-44E3-9099-C40C66FF867C}">
                  <a14:compatExt spid="_x0000_s73833"/>
                </a:ext>
                <a:ext uri="{FF2B5EF4-FFF2-40B4-BE49-F238E27FC236}">
                  <a16:creationId xmlns:a16="http://schemas.microsoft.com/office/drawing/2014/main" id="{00000000-0008-0000-0000-00006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112</xdr:row>
          <xdr:rowOff>0</xdr:rowOff>
        </xdr:from>
        <xdr:to>
          <xdr:col>16</xdr:col>
          <xdr:colOff>0</xdr:colOff>
          <xdr:row>112</xdr:row>
          <xdr:rowOff>180975</xdr:rowOff>
        </xdr:to>
        <xdr:sp macro="" textlink="">
          <xdr:nvSpPr>
            <xdr:cNvPr id="73834" name="Check Box 106" hidden="1">
              <a:extLst>
                <a:ext uri="{63B3BB69-23CF-44E3-9099-C40C66FF867C}">
                  <a14:compatExt spid="_x0000_s73834"/>
                </a:ext>
                <a:ext uri="{FF2B5EF4-FFF2-40B4-BE49-F238E27FC236}">
                  <a16:creationId xmlns:a16="http://schemas.microsoft.com/office/drawing/2014/main" id="{00000000-0008-0000-0000-00006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209550</xdr:colOff>
          <xdr:row>112</xdr:row>
          <xdr:rowOff>0</xdr:rowOff>
        </xdr:from>
        <xdr:to>
          <xdr:col>17</xdr:col>
          <xdr:colOff>57150</xdr:colOff>
          <xdr:row>112</xdr:row>
          <xdr:rowOff>180975</xdr:rowOff>
        </xdr:to>
        <xdr:sp macro="" textlink="">
          <xdr:nvSpPr>
            <xdr:cNvPr id="73835" name="Check Box 107" hidden="1">
              <a:extLst>
                <a:ext uri="{63B3BB69-23CF-44E3-9099-C40C66FF867C}">
                  <a14:compatExt spid="_x0000_s73835"/>
                </a:ext>
                <a:ext uri="{FF2B5EF4-FFF2-40B4-BE49-F238E27FC236}">
                  <a16:creationId xmlns:a16="http://schemas.microsoft.com/office/drawing/2014/main" id="{00000000-0008-0000-0000-00006B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64</xdr:row>
          <xdr:rowOff>38100</xdr:rowOff>
        </xdr:from>
        <xdr:to>
          <xdr:col>28</xdr:col>
          <xdr:colOff>123825</xdr:colOff>
          <xdr:row>64</xdr:row>
          <xdr:rowOff>228600</xdr:rowOff>
        </xdr:to>
        <xdr:sp macro="" textlink="">
          <xdr:nvSpPr>
            <xdr:cNvPr id="73836" name="Check Box 108" hidden="1">
              <a:extLst>
                <a:ext uri="{63B3BB69-23CF-44E3-9099-C40C66FF867C}">
                  <a14:compatExt spid="_x0000_s73836"/>
                </a:ext>
                <a:ext uri="{FF2B5EF4-FFF2-40B4-BE49-F238E27FC236}">
                  <a16:creationId xmlns:a16="http://schemas.microsoft.com/office/drawing/2014/main" id="{00000000-0008-0000-0000-00006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28</xdr:col>
      <xdr:colOff>145677</xdr:colOff>
      <xdr:row>51</xdr:row>
      <xdr:rowOff>57150</xdr:rowOff>
    </xdr:from>
    <xdr:to>
      <xdr:col>34</xdr:col>
      <xdr:colOff>114279</xdr:colOff>
      <xdr:row>57</xdr:row>
      <xdr:rowOff>76200</xdr:rowOff>
    </xdr:to>
    <xdr:pic>
      <xdr:nvPicPr>
        <xdr:cNvPr id="73905" name="Imagen 140">
          <a:extLst>
            <a:ext uri="{FF2B5EF4-FFF2-40B4-BE49-F238E27FC236}">
              <a16:creationId xmlns:a16="http://schemas.microsoft.com/office/drawing/2014/main" id="{00000000-0008-0000-0000-0000B12001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213912" y="10534650"/>
          <a:ext cx="1479177" cy="125169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57</xdr:col>
      <xdr:colOff>8986</xdr:colOff>
      <xdr:row>0</xdr:row>
      <xdr:rowOff>0</xdr:rowOff>
    </xdr:from>
    <xdr:to>
      <xdr:col>69</xdr:col>
      <xdr:colOff>156249</xdr:colOff>
      <xdr:row>46</xdr:row>
      <xdr:rowOff>107830</xdr:rowOff>
    </xdr:to>
    <xdr:pic>
      <xdr:nvPicPr>
        <xdr:cNvPr id="2" name="Imagen 1"/>
        <xdr:cNvPicPr>
          <a:picLocks noChangeAspect="1"/>
        </xdr:cNvPicPr>
      </xdr:nvPicPr>
      <xdr:blipFill>
        <a:blip xmlns:r="http://schemas.openxmlformats.org/officeDocument/2006/relationships" r:embed="rId3"/>
        <a:stretch>
          <a:fillRect/>
        </a:stretch>
      </xdr:blipFill>
      <xdr:spPr>
        <a:xfrm>
          <a:off x="20317005" y="0"/>
          <a:ext cx="5727475" cy="9408184"/>
        </a:xfrm>
        <a:prstGeom prst="rect">
          <a:avLst/>
        </a:prstGeom>
      </xdr:spPr>
    </xdr:pic>
    <xdr:clientData/>
  </xdr:twoCellAnchor>
  <xdr:twoCellAnchor>
    <xdr:from>
      <xdr:col>36</xdr:col>
      <xdr:colOff>107831</xdr:colOff>
      <xdr:row>21</xdr:row>
      <xdr:rowOff>17972</xdr:rowOff>
    </xdr:from>
    <xdr:to>
      <xdr:col>57</xdr:col>
      <xdr:colOff>143773</xdr:colOff>
      <xdr:row>23</xdr:row>
      <xdr:rowOff>152759</xdr:rowOff>
    </xdr:to>
    <xdr:cxnSp macro="">
      <xdr:nvCxnSpPr>
        <xdr:cNvPr id="4" name="Conector recto de flecha 3"/>
        <xdr:cNvCxnSpPr/>
      </xdr:nvCxnSpPr>
      <xdr:spPr>
        <a:xfrm flipV="1">
          <a:off x="10261840" y="4456981"/>
          <a:ext cx="10189952" cy="530165"/>
        </a:xfrm>
        <a:prstGeom prst="straightConnector1">
          <a:avLst/>
        </a:prstGeom>
        <a:ln w="38100">
          <a:solidFill>
            <a:srgbClr val="00B0F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102" Type="http://schemas.openxmlformats.org/officeDocument/2006/relationships/ctrlProp" Target="../ctrlProps/ctrlProp99.xml"/><Relationship Id="rId5" Type="http://schemas.openxmlformats.org/officeDocument/2006/relationships/ctrlProp" Target="../ctrlProps/ctrlProp2.xml"/><Relationship Id="rId90" Type="http://schemas.openxmlformats.org/officeDocument/2006/relationships/ctrlProp" Target="../ctrlProps/ctrlProp87.xml"/><Relationship Id="rId95" Type="http://schemas.openxmlformats.org/officeDocument/2006/relationships/ctrlProp" Target="../ctrlProps/ctrlProp92.xml"/><Relationship Id="rId22" Type="http://schemas.openxmlformats.org/officeDocument/2006/relationships/ctrlProp" Target="../ctrlProps/ctrlProp19.xml"/><Relationship Id="rId27" Type="http://schemas.openxmlformats.org/officeDocument/2006/relationships/ctrlProp" Target="../ctrlProps/ctrlProp24.xml"/><Relationship Id="rId43" Type="http://schemas.openxmlformats.org/officeDocument/2006/relationships/ctrlProp" Target="../ctrlProps/ctrlProp40.xml"/><Relationship Id="rId48" Type="http://schemas.openxmlformats.org/officeDocument/2006/relationships/ctrlProp" Target="../ctrlProps/ctrlProp45.xml"/><Relationship Id="rId64" Type="http://schemas.openxmlformats.org/officeDocument/2006/relationships/ctrlProp" Target="../ctrlProps/ctrlProp61.xml"/><Relationship Id="rId69" Type="http://schemas.openxmlformats.org/officeDocument/2006/relationships/ctrlProp" Target="../ctrlProps/ctrlProp66.xml"/><Relationship Id="rId80" Type="http://schemas.openxmlformats.org/officeDocument/2006/relationships/ctrlProp" Target="../ctrlProps/ctrlProp77.xml"/><Relationship Id="rId85" Type="http://schemas.openxmlformats.org/officeDocument/2006/relationships/ctrlProp" Target="../ctrlProps/ctrlProp82.xml"/><Relationship Id="rId12" Type="http://schemas.openxmlformats.org/officeDocument/2006/relationships/ctrlProp" Target="../ctrlProps/ctrlProp9.xml"/><Relationship Id="rId17" Type="http://schemas.openxmlformats.org/officeDocument/2006/relationships/ctrlProp" Target="../ctrlProps/ctrlProp14.xml"/><Relationship Id="rId33" Type="http://schemas.openxmlformats.org/officeDocument/2006/relationships/ctrlProp" Target="../ctrlProps/ctrlProp30.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6" Type="http://schemas.openxmlformats.org/officeDocument/2006/relationships/comments" Target="../comments1.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98" Type="http://schemas.openxmlformats.org/officeDocument/2006/relationships/ctrlProp" Target="../ctrlProps/ctrlProp95.xml"/><Relationship Id="rId3" Type="http://schemas.openxmlformats.org/officeDocument/2006/relationships/vmlDrawing" Target="../drawings/vmlDrawing1.v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BL499"/>
  <sheetViews>
    <sheetView showGridLines="0" tabSelected="1" zoomScale="106" zoomScaleNormal="106" zoomScaleSheetLayoutView="100" workbookViewId="0">
      <selection activeCell="X16" sqref="X16"/>
    </sheetView>
  </sheetViews>
  <sheetFormatPr baseColWidth="10" defaultColWidth="4.140625" defaultRowHeight="15" x14ac:dyDescent="0.25"/>
  <cols>
    <col min="1" max="1" width="2.85546875" style="275" customWidth="1"/>
    <col min="2" max="3" width="3.5703125" style="275" customWidth="1"/>
    <col min="4" max="4" width="6" style="275" customWidth="1"/>
    <col min="5" max="5" width="6.5703125" style="275" customWidth="1"/>
    <col min="6" max="6" width="4.7109375" style="275" customWidth="1"/>
    <col min="7" max="7" width="3.85546875" style="275" customWidth="1"/>
    <col min="8" max="8" width="5" style="275" customWidth="1"/>
    <col min="9" max="9" width="4.28515625" style="275" customWidth="1"/>
    <col min="10" max="10" width="4.140625" style="275" customWidth="1"/>
    <col min="11" max="11" width="5.28515625" style="275" customWidth="1"/>
    <col min="12" max="12" width="5.42578125" style="275" customWidth="1"/>
    <col min="13" max="13" width="2.85546875" style="275" customWidth="1"/>
    <col min="14" max="14" width="5.5703125" style="275" customWidth="1"/>
    <col min="15" max="15" width="5.85546875" style="275" customWidth="1"/>
    <col min="16" max="16" width="5.140625" style="275" customWidth="1"/>
    <col min="17" max="17" width="6.5703125" style="275" customWidth="1"/>
    <col min="18" max="18" width="3.28515625" style="275" customWidth="1"/>
    <col min="19" max="19" width="5.28515625" style="275" customWidth="1"/>
    <col min="20" max="20" width="5.42578125" style="275" customWidth="1"/>
    <col min="21" max="21" width="4" style="275" customWidth="1"/>
    <col min="22" max="22" width="2.5703125" style="275" customWidth="1"/>
    <col min="23" max="23" width="4" style="275" customWidth="1"/>
    <col min="24" max="24" width="3.5703125" style="275" customWidth="1"/>
    <col min="25" max="25" width="2.85546875" style="275" customWidth="1"/>
    <col min="26" max="26" width="3.42578125" style="275" customWidth="1"/>
    <col min="27" max="27" width="3.140625" style="275" customWidth="1"/>
    <col min="28" max="28" width="2.42578125" style="275" customWidth="1"/>
    <col min="29" max="29" width="3.28515625" style="392" customWidth="1"/>
    <col min="30" max="30" width="2.5703125" style="392" customWidth="1"/>
    <col min="31" max="31" width="3.7109375" style="392" customWidth="1"/>
    <col min="32" max="32" width="4.5703125" style="392" customWidth="1"/>
    <col min="33" max="33" width="4.140625" style="392" customWidth="1"/>
    <col min="34" max="34" width="4.28515625" style="392" customWidth="1"/>
    <col min="35" max="36" width="4.140625" style="392" customWidth="1"/>
    <col min="37" max="37" width="2.5703125" style="392" customWidth="1"/>
    <col min="38" max="38" width="4.140625" style="394" customWidth="1"/>
    <col min="39" max="39" width="4.7109375" style="275" customWidth="1"/>
    <col min="40" max="40" width="5" style="275" customWidth="1"/>
    <col min="41" max="41" width="4.140625" style="275" customWidth="1"/>
    <col min="42" max="42" width="6.5703125" style="275" customWidth="1"/>
    <col min="43" max="43" width="6" style="275" customWidth="1"/>
    <col min="44" max="44" width="6.85546875" style="275" customWidth="1"/>
    <col min="45" max="52" width="4.140625" style="275" customWidth="1"/>
    <col min="53" max="53" width="5.28515625" customWidth="1"/>
    <col min="54" max="54" width="7" style="352" bestFit="1" customWidth="1"/>
    <col min="55" max="55" width="56.5703125" style="245" customWidth="1"/>
    <col min="56" max="56" width="5.42578125" style="275" bestFit="1" customWidth="1"/>
    <col min="57" max="57" width="4.42578125" style="275" customWidth="1"/>
    <col min="58" max="58" width="4.28515625" style="388" bestFit="1" customWidth="1"/>
    <col min="59" max="59" width="4.42578125" style="388" bestFit="1" customWidth="1"/>
    <col min="60" max="60" width="37.140625" style="388" customWidth="1"/>
    <col min="61" max="61" width="4.28515625" style="388" customWidth="1"/>
    <col min="62" max="64" width="4.140625" style="372"/>
    <col min="65" max="16384" width="4.140625" style="275"/>
  </cols>
  <sheetData>
    <row r="1" spans="1:61" ht="15" customHeight="1" x14ac:dyDescent="0.25">
      <c r="A1" s="181" t="s">
        <v>251</v>
      </c>
      <c r="B1" s="112"/>
      <c r="C1" s="112"/>
      <c r="D1" s="112"/>
      <c r="E1" s="112"/>
      <c r="F1" s="112"/>
      <c r="G1" s="112"/>
      <c r="H1" s="112"/>
      <c r="I1" s="112"/>
      <c r="J1" s="112"/>
      <c r="K1" s="112"/>
      <c r="L1" s="112"/>
      <c r="M1" s="112"/>
      <c r="N1" s="112"/>
      <c r="O1" s="112"/>
      <c r="P1" s="112"/>
      <c r="Q1" s="112"/>
      <c r="R1" s="112"/>
      <c r="S1" s="112"/>
      <c r="T1" s="830"/>
      <c r="U1" s="831"/>
      <c r="V1" s="346" t="s">
        <v>815</v>
      </c>
      <c r="W1" s="113"/>
      <c r="X1" s="113"/>
      <c r="Y1" s="113"/>
      <c r="Z1" s="114"/>
      <c r="AA1" s="707">
        <v>1</v>
      </c>
      <c r="AB1" s="708"/>
      <c r="AD1" s="393">
        <v>0</v>
      </c>
      <c r="AF1" s="441" t="s">
        <v>852</v>
      </c>
      <c r="AG1" s="441"/>
      <c r="AH1" s="437">
        <v>0.1</v>
      </c>
      <c r="AI1" s="473" t="s">
        <v>792</v>
      </c>
      <c r="AM1" s="116" t="s">
        <v>768</v>
      </c>
      <c r="BA1" s="117" t="s">
        <v>754</v>
      </c>
      <c r="BB1" s="389" t="s">
        <v>753</v>
      </c>
      <c r="BC1" s="244" t="s">
        <v>254</v>
      </c>
      <c r="BD1" s="119" t="s">
        <v>137</v>
      </c>
      <c r="BF1" s="373" t="s">
        <v>754</v>
      </c>
      <c r="BG1" s="374" t="s">
        <v>753</v>
      </c>
      <c r="BH1" s="374" t="s">
        <v>254</v>
      </c>
      <c r="BI1" s="374" t="s">
        <v>137</v>
      </c>
    </row>
    <row r="2" spans="1:61" ht="18.75" x14ac:dyDescent="0.25">
      <c r="A2" s="868" t="s">
        <v>743</v>
      </c>
      <c r="B2" s="841" t="s">
        <v>0</v>
      </c>
      <c r="C2" s="842"/>
      <c r="D2" s="842"/>
      <c r="E2" s="843"/>
      <c r="F2" s="871"/>
      <c r="G2" s="872"/>
      <c r="H2" s="872"/>
      <c r="I2" s="872"/>
      <c r="J2" s="872"/>
      <c r="K2" s="872"/>
      <c r="L2" s="873"/>
      <c r="M2" s="183" t="s">
        <v>30</v>
      </c>
      <c r="N2" s="184">
        <f>+AW5</f>
        <v>0</v>
      </c>
      <c r="Q2" s="185"/>
      <c r="R2" s="186" t="s">
        <v>772</v>
      </c>
      <c r="S2" s="185"/>
      <c r="T2" s="874" t="s">
        <v>773</v>
      </c>
      <c r="U2" s="875"/>
      <c r="V2" s="254" t="s">
        <v>810</v>
      </c>
      <c r="W2" s="257"/>
      <c r="X2" s="277"/>
      <c r="Y2" s="187"/>
      <c r="Z2" s="188"/>
      <c r="AA2" s="876">
        <v>2</v>
      </c>
      <c r="AB2" s="877"/>
      <c r="AC2" s="395"/>
      <c r="AD2" s="393">
        <v>1</v>
      </c>
      <c r="AE2" s="395"/>
      <c r="AF2" s="439" t="s">
        <v>853</v>
      </c>
      <c r="AG2" s="440"/>
      <c r="AH2" s="437">
        <v>0.1</v>
      </c>
      <c r="AI2" s="473"/>
      <c r="AM2" s="472" t="str">
        <f>CONCATENATE(REPT(0,15-LEN(F2)),F2)</f>
        <v>000000000000000</v>
      </c>
      <c r="AN2" s="472"/>
      <c r="AO2" s="472"/>
      <c r="AP2" s="472"/>
      <c r="AQ2" s="472"/>
      <c r="AR2" s="472"/>
      <c r="AS2" s="189"/>
      <c r="AT2" s="189"/>
      <c r="AU2" s="189"/>
      <c r="AV2" s="189"/>
      <c r="AW2" s="190">
        <f>IF((ROUND((((AW3/11)-TRUNC(AW3/11))*11),0))&lt;=1,(ROUND((((AW3/11)-TRUNC(AW3/11))*11),0)),(11-(ROUND((((AW3/11)-TRUNC(AW3/11))*11),0))))</f>
        <v>0</v>
      </c>
      <c r="BA2" s="120">
        <v>1</v>
      </c>
      <c r="BB2" s="390">
        <v>45</v>
      </c>
      <c r="BC2" s="151" t="s">
        <v>758</v>
      </c>
      <c r="BD2" s="152">
        <v>10</v>
      </c>
      <c r="BF2" s="373">
        <v>1</v>
      </c>
      <c r="BG2" s="374">
        <v>45</v>
      </c>
      <c r="BH2" s="375" t="s">
        <v>758</v>
      </c>
      <c r="BI2" s="376">
        <v>10</v>
      </c>
    </row>
    <row r="3" spans="1:61" ht="15.75" customHeight="1" x14ac:dyDescent="0.25">
      <c r="A3" s="869"/>
      <c r="B3" s="841" t="s">
        <v>5</v>
      </c>
      <c r="C3" s="842"/>
      <c r="D3" s="842"/>
      <c r="E3" s="843"/>
      <c r="F3" s="844"/>
      <c r="G3" s="845"/>
      <c r="H3" s="845"/>
      <c r="I3" s="845"/>
      <c r="J3" s="845"/>
      <c r="K3" s="845"/>
      <c r="L3" s="846"/>
      <c r="M3" s="847"/>
      <c r="N3" s="849" t="s">
        <v>167</v>
      </c>
      <c r="O3" s="850"/>
      <c r="P3" s="850"/>
      <c r="Q3" s="851"/>
      <c r="R3" s="852"/>
      <c r="S3" s="853"/>
      <c r="T3" s="854"/>
      <c r="U3" s="855"/>
      <c r="V3" s="191" t="s">
        <v>814</v>
      </c>
      <c r="W3" s="191"/>
      <c r="X3" s="192"/>
      <c r="Y3" s="192"/>
      <c r="Z3" s="193"/>
      <c r="AA3" s="857">
        <v>3</v>
      </c>
      <c r="AB3" s="708"/>
      <c r="AC3" s="395"/>
      <c r="AD3" s="393"/>
      <c r="AE3" s="395"/>
      <c r="AF3" s="439" t="s">
        <v>846</v>
      </c>
      <c r="AG3" s="440"/>
      <c r="AH3" s="437">
        <v>0.08</v>
      </c>
      <c r="AI3" s="473"/>
      <c r="AM3" s="194">
        <f>AM5*AM4</f>
        <v>0</v>
      </c>
      <c r="AN3" s="194">
        <f>AN5*AN4</f>
        <v>0</v>
      </c>
      <c r="AO3" s="194">
        <f>AO5*AO4</f>
        <v>0</v>
      </c>
      <c r="AP3" s="194">
        <f t="shared" ref="AP3:AV3" si="0">AP5*AP4</f>
        <v>0</v>
      </c>
      <c r="AQ3" s="194">
        <f t="shared" si="0"/>
        <v>0</v>
      </c>
      <c r="AR3" s="194">
        <f t="shared" si="0"/>
        <v>0</v>
      </c>
      <c r="AS3" s="194">
        <f t="shared" si="0"/>
        <v>0</v>
      </c>
      <c r="AT3" s="194">
        <f t="shared" si="0"/>
        <v>0</v>
      </c>
      <c r="AU3" s="194">
        <f t="shared" si="0"/>
        <v>0</v>
      </c>
      <c r="AV3" s="194">
        <f t="shared" si="0"/>
        <v>0</v>
      </c>
      <c r="AW3" s="194">
        <f>SUM(AM3:AV3)</f>
        <v>0</v>
      </c>
      <c r="BA3" s="120">
        <v>2</v>
      </c>
      <c r="BB3" s="390">
        <v>46</v>
      </c>
      <c r="BC3" s="151" t="s">
        <v>757</v>
      </c>
      <c r="BD3" s="152">
        <v>10</v>
      </c>
      <c r="BF3" s="373">
        <v>2</v>
      </c>
      <c r="BG3" s="374">
        <v>46</v>
      </c>
      <c r="BH3" s="375" t="s">
        <v>757</v>
      </c>
      <c r="BI3" s="376">
        <v>10</v>
      </c>
    </row>
    <row r="4" spans="1:61" ht="15" customHeight="1" x14ac:dyDescent="0.25">
      <c r="A4" s="869"/>
      <c r="B4" s="841" t="s">
        <v>252</v>
      </c>
      <c r="C4" s="842"/>
      <c r="D4" s="842"/>
      <c r="E4" s="843"/>
      <c r="F4" s="844"/>
      <c r="G4" s="845"/>
      <c r="H4" s="845"/>
      <c r="I4" s="845"/>
      <c r="J4" s="845"/>
      <c r="K4" s="845"/>
      <c r="L4" s="846"/>
      <c r="M4" s="848"/>
      <c r="N4" s="306" t="s">
        <v>742</v>
      </c>
      <c r="O4" s="195"/>
      <c r="P4" s="231"/>
      <c r="Q4" s="196"/>
      <c r="R4" s="878" t="s">
        <v>847</v>
      </c>
      <c r="S4" s="879"/>
      <c r="T4" s="880"/>
      <c r="U4" s="856"/>
      <c r="V4" s="185"/>
      <c r="W4" s="185"/>
      <c r="X4" s="185"/>
      <c r="Y4" s="185"/>
      <c r="Z4" s="185"/>
      <c r="AA4" s="523"/>
      <c r="AB4" s="523"/>
      <c r="AC4" s="395"/>
      <c r="AD4" s="393"/>
      <c r="AE4" s="395"/>
      <c r="AF4" s="441" t="s">
        <v>866</v>
      </c>
      <c r="AG4" s="441"/>
      <c r="AH4" s="437">
        <v>0.2</v>
      </c>
      <c r="AI4" s="473"/>
      <c r="AM4" s="194">
        <v>43</v>
      </c>
      <c r="AN4" s="194">
        <v>41</v>
      </c>
      <c r="AO4" s="194">
        <v>37</v>
      </c>
      <c r="AP4" s="194">
        <v>29</v>
      </c>
      <c r="AQ4" s="194">
        <v>23</v>
      </c>
      <c r="AR4" s="194">
        <v>19</v>
      </c>
      <c r="AS4" s="194">
        <v>17</v>
      </c>
      <c r="AT4" s="194">
        <v>13</v>
      </c>
      <c r="AU4" s="194">
        <v>7</v>
      </c>
      <c r="AV4" s="194">
        <v>3</v>
      </c>
      <c r="AW4" s="121" t="s">
        <v>2</v>
      </c>
      <c r="BA4" s="120">
        <v>3</v>
      </c>
      <c r="BB4" s="391">
        <v>111</v>
      </c>
      <c r="BC4" s="151" t="s">
        <v>255</v>
      </c>
      <c r="BD4" s="347">
        <v>0</v>
      </c>
      <c r="BF4" s="373">
        <v>3</v>
      </c>
      <c r="BG4" s="374">
        <v>111</v>
      </c>
      <c r="BH4" s="375" t="s">
        <v>255</v>
      </c>
      <c r="BI4" s="374">
        <v>2</v>
      </c>
    </row>
    <row r="5" spans="1:61" ht="15.75" customHeight="1" x14ac:dyDescent="0.25">
      <c r="A5" s="869"/>
      <c r="B5" s="841" t="s">
        <v>6</v>
      </c>
      <c r="C5" s="842"/>
      <c r="D5" s="842"/>
      <c r="E5" s="843"/>
      <c r="F5" s="844"/>
      <c r="G5" s="845"/>
      <c r="H5" s="845"/>
      <c r="I5" s="845"/>
      <c r="J5" s="845"/>
      <c r="K5" s="845"/>
      <c r="L5" s="846"/>
      <c r="M5" s="848"/>
      <c r="N5" s="858" t="s">
        <v>1</v>
      </c>
      <c r="O5" s="859"/>
      <c r="P5" s="859"/>
      <c r="Q5" s="860"/>
      <c r="R5" s="787">
        <v>2022</v>
      </c>
      <c r="S5" s="788"/>
      <c r="T5" s="789"/>
      <c r="U5" s="856"/>
      <c r="V5" s="307"/>
      <c r="W5" s="307"/>
      <c r="X5" s="307"/>
      <c r="Y5" s="307"/>
      <c r="Z5" s="342"/>
      <c r="AA5" s="343"/>
      <c r="AB5" s="343"/>
      <c r="AC5" s="395"/>
      <c r="AD5" s="393"/>
      <c r="AE5" s="395"/>
      <c r="AF5" s="441" t="s">
        <v>869</v>
      </c>
      <c r="AG5" s="441"/>
      <c r="AH5" s="437">
        <v>0.15</v>
      </c>
      <c r="AM5" s="197" t="str">
        <f>MID($AM$2,6,1)</f>
        <v>0</v>
      </c>
      <c r="AN5" s="197" t="str">
        <f>MID($AM$2,7,1)</f>
        <v>0</v>
      </c>
      <c r="AO5" s="197" t="str">
        <f>MID($AM$2,8,1)</f>
        <v>0</v>
      </c>
      <c r="AP5" s="197" t="str">
        <f>MID($AM$2,9,1)</f>
        <v>0</v>
      </c>
      <c r="AQ5" s="197" t="str">
        <f>MID($AM$2,10,1)</f>
        <v>0</v>
      </c>
      <c r="AR5" s="197" t="str">
        <f>MID($AM$2,11,1)</f>
        <v>0</v>
      </c>
      <c r="AS5" s="197" t="str">
        <f>MID($AM$2,12,1)</f>
        <v>0</v>
      </c>
      <c r="AT5" s="197" t="str">
        <f>MID($AM$2,13,1)</f>
        <v>0</v>
      </c>
      <c r="AU5" s="197" t="str">
        <f>MID($AM$2,14,1)</f>
        <v>0</v>
      </c>
      <c r="AV5" s="197" t="str">
        <f>MID($AM$2,15,1)</f>
        <v>0</v>
      </c>
      <c r="AW5" s="198">
        <f>AW2</f>
        <v>0</v>
      </c>
      <c r="BA5" s="120">
        <v>4</v>
      </c>
      <c r="BB5" s="391">
        <v>112</v>
      </c>
      <c r="BC5" s="151" t="s">
        <v>256</v>
      </c>
      <c r="BD5" s="347">
        <v>0</v>
      </c>
      <c r="BF5" s="373">
        <v>4</v>
      </c>
      <c r="BG5" s="374">
        <v>112</v>
      </c>
      <c r="BH5" s="375" t="s">
        <v>256</v>
      </c>
      <c r="BI5" s="374">
        <v>2</v>
      </c>
    </row>
    <row r="6" spans="1:61" ht="15" customHeight="1" x14ac:dyDescent="0.25">
      <c r="A6" s="869"/>
      <c r="B6" s="841" t="s">
        <v>7</v>
      </c>
      <c r="C6" s="842"/>
      <c r="D6" s="842"/>
      <c r="E6" s="843"/>
      <c r="F6" s="844"/>
      <c r="G6" s="845"/>
      <c r="H6" s="845"/>
      <c r="I6" s="845"/>
      <c r="J6" s="845"/>
      <c r="K6" s="845"/>
      <c r="L6" s="846"/>
      <c r="M6" s="199"/>
      <c r="N6" s="185"/>
      <c r="O6" s="185"/>
      <c r="P6" s="185"/>
      <c r="Q6" s="185"/>
      <c r="R6" s="185"/>
      <c r="S6" s="185"/>
      <c r="T6" s="185"/>
      <c r="U6" s="185"/>
      <c r="V6" s="185"/>
      <c r="W6" s="307"/>
      <c r="X6" s="307"/>
      <c r="Y6" s="307"/>
      <c r="Z6" s="339" t="s">
        <v>8</v>
      </c>
      <c r="AA6" s="343"/>
      <c r="AB6" s="343"/>
      <c r="AC6" s="395"/>
      <c r="AD6" s="395"/>
      <c r="AE6" s="395"/>
      <c r="AF6" s="441" t="s">
        <v>871</v>
      </c>
      <c r="AG6" s="441"/>
      <c r="AH6" s="437">
        <v>0</v>
      </c>
      <c r="BA6" s="120">
        <v>5</v>
      </c>
      <c r="BB6" s="391">
        <v>113</v>
      </c>
      <c r="BC6" s="151" t="s">
        <v>257</v>
      </c>
      <c r="BD6" s="347">
        <v>0</v>
      </c>
      <c r="BF6" s="373">
        <v>5</v>
      </c>
      <c r="BG6" s="374">
        <v>113</v>
      </c>
      <c r="BH6" s="375" t="s">
        <v>257</v>
      </c>
      <c r="BI6" s="374">
        <v>2</v>
      </c>
    </row>
    <row r="7" spans="1:61" x14ac:dyDescent="0.25">
      <c r="A7" s="869"/>
      <c r="B7" s="881" t="s">
        <v>795</v>
      </c>
      <c r="C7" s="882"/>
      <c r="D7" s="882"/>
      <c r="E7" s="883"/>
      <c r="F7" s="884"/>
      <c r="G7" s="885"/>
      <c r="H7" s="885"/>
      <c r="I7" s="885"/>
      <c r="J7" s="885"/>
      <c r="K7" s="885"/>
      <c r="L7" s="885"/>
      <c r="M7" s="885"/>
      <c r="N7" s="885"/>
      <c r="O7" s="885"/>
      <c r="P7" s="885"/>
      <c r="Q7" s="885"/>
      <c r="R7" s="885"/>
      <c r="S7" s="885"/>
      <c r="T7" s="885"/>
      <c r="U7" s="886"/>
      <c r="V7" s="185"/>
      <c r="W7" s="307"/>
      <c r="X7" s="307"/>
      <c r="Y7" s="307"/>
      <c r="Z7" s="340" t="s">
        <v>9</v>
      </c>
      <c r="AA7" s="342"/>
      <c r="AB7" s="343"/>
      <c r="AC7" s="395"/>
      <c r="AD7" s="395"/>
      <c r="AE7" s="395"/>
      <c r="AF7" s="395"/>
      <c r="BA7" s="120">
        <v>6</v>
      </c>
      <c r="BB7" s="391">
        <v>114</v>
      </c>
      <c r="BC7" s="151" t="s">
        <v>258</v>
      </c>
      <c r="BD7" s="347">
        <v>0</v>
      </c>
      <c r="BF7" s="373">
        <v>6</v>
      </c>
      <c r="BG7" s="374">
        <v>114</v>
      </c>
      <c r="BH7" s="375" t="s">
        <v>258</v>
      </c>
      <c r="BI7" s="374">
        <v>2</v>
      </c>
    </row>
    <row r="8" spans="1:61" ht="15.75" thickBot="1" x14ac:dyDescent="0.3">
      <c r="A8" s="869"/>
      <c r="B8" s="887" t="s">
        <v>764</v>
      </c>
      <c r="C8" s="888"/>
      <c r="D8" s="888"/>
      <c r="E8" s="888"/>
      <c r="F8" s="888"/>
      <c r="G8" s="888"/>
      <c r="H8" s="889"/>
      <c r="I8" s="890" t="s">
        <v>739</v>
      </c>
      <c r="J8" s="891"/>
      <c r="K8" s="891"/>
      <c r="L8" s="891"/>
      <c r="M8" s="892"/>
      <c r="N8" s="893"/>
      <c r="O8" s="894"/>
      <c r="P8" s="894"/>
      <c r="Q8" s="894"/>
      <c r="R8" s="894"/>
      <c r="S8" s="894"/>
      <c r="T8" s="894"/>
      <c r="U8" s="895"/>
      <c r="V8" s="185"/>
      <c r="W8" s="256"/>
      <c r="X8" s="256"/>
      <c r="Y8" s="256"/>
      <c r="Z8" s="344"/>
      <c r="AA8" s="343"/>
      <c r="AB8" s="343"/>
      <c r="AC8" s="395"/>
      <c r="AD8" s="395"/>
      <c r="AE8" s="395"/>
      <c r="AF8" s="395"/>
      <c r="BA8" s="120">
        <v>7</v>
      </c>
      <c r="BB8" s="391">
        <v>115</v>
      </c>
      <c r="BC8" s="151" t="s">
        <v>259</v>
      </c>
      <c r="BD8" s="347">
        <v>0</v>
      </c>
      <c r="BF8" s="373">
        <v>7</v>
      </c>
      <c r="BG8" s="374">
        <v>115</v>
      </c>
      <c r="BH8" s="375" t="s">
        <v>259</v>
      </c>
      <c r="BI8" s="374">
        <v>2</v>
      </c>
    </row>
    <row r="9" spans="1:61" ht="15" customHeight="1" x14ac:dyDescent="0.25">
      <c r="A9" s="869"/>
      <c r="B9" s="737" t="s">
        <v>850</v>
      </c>
      <c r="C9" s="738"/>
      <c r="D9" s="738"/>
      <c r="E9" s="738"/>
      <c r="F9" s="738"/>
      <c r="G9" s="738"/>
      <c r="H9" s="738"/>
      <c r="I9" s="738"/>
      <c r="J9" s="738"/>
      <c r="K9" s="738"/>
      <c r="L9" s="738"/>
      <c r="M9" s="739"/>
      <c r="N9" s="896"/>
      <c r="O9" s="897"/>
      <c r="P9" s="897"/>
      <c r="Q9" s="897"/>
      <c r="R9" s="897"/>
      <c r="S9" s="897"/>
      <c r="T9" s="897"/>
      <c r="U9" s="898"/>
      <c r="V9" s="256"/>
      <c r="W9" s="256"/>
      <c r="X9" s="358"/>
      <c r="Y9" s="899" t="s">
        <v>872</v>
      </c>
      <c r="Z9" s="900"/>
      <c r="AA9" s="900"/>
      <c r="AB9" s="900"/>
      <c r="AC9" s="900"/>
      <c r="AD9" s="900"/>
      <c r="AE9" s="900"/>
      <c r="AF9" s="900"/>
      <c r="AG9" s="900"/>
      <c r="AH9" s="900"/>
      <c r="AI9" s="900"/>
      <c r="AJ9" s="901"/>
      <c r="AK9" s="396"/>
      <c r="AM9" s="832" t="s">
        <v>874</v>
      </c>
      <c r="AN9" s="833"/>
      <c r="AO9" s="834"/>
      <c r="BA9" s="120">
        <v>8</v>
      </c>
      <c r="BB9" s="391">
        <v>119</v>
      </c>
      <c r="BC9" s="151" t="s">
        <v>260</v>
      </c>
      <c r="BD9" s="347">
        <v>0</v>
      </c>
      <c r="BF9" s="373">
        <v>8</v>
      </c>
      <c r="BG9" s="374">
        <v>119</v>
      </c>
      <c r="BH9" s="375" t="s">
        <v>260</v>
      </c>
      <c r="BI9" s="374">
        <v>2</v>
      </c>
    </row>
    <row r="10" spans="1:61" ht="15" customHeight="1" x14ac:dyDescent="0.25">
      <c r="A10" s="869"/>
      <c r="B10" s="737" t="s">
        <v>851</v>
      </c>
      <c r="C10" s="738"/>
      <c r="D10" s="738"/>
      <c r="E10" s="738"/>
      <c r="F10" s="738"/>
      <c r="G10" s="738"/>
      <c r="H10" s="738"/>
      <c r="I10" s="738"/>
      <c r="J10" s="738"/>
      <c r="K10" s="738"/>
      <c r="L10" s="738"/>
      <c r="M10" s="739"/>
      <c r="N10" s="896"/>
      <c r="O10" s="897"/>
      <c r="P10" s="897"/>
      <c r="Q10" s="897"/>
      <c r="R10" s="897"/>
      <c r="S10" s="897"/>
      <c r="T10" s="897"/>
      <c r="U10" s="898"/>
      <c r="V10" s="256"/>
      <c r="W10" s="256"/>
      <c r="X10" s="358"/>
      <c r="Y10" s="902"/>
      <c r="Z10" s="903"/>
      <c r="AA10" s="903"/>
      <c r="AB10" s="903"/>
      <c r="AC10" s="903"/>
      <c r="AD10" s="903"/>
      <c r="AE10" s="903"/>
      <c r="AF10" s="903"/>
      <c r="AG10" s="903"/>
      <c r="AH10" s="903"/>
      <c r="AI10" s="903"/>
      <c r="AJ10" s="904"/>
      <c r="AK10" s="396"/>
      <c r="AM10" s="835">
        <v>38004</v>
      </c>
      <c r="AN10" s="836"/>
      <c r="AO10" s="837"/>
      <c r="BA10" s="120">
        <v>9</v>
      </c>
      <c r="BB10" s="391">
        <v>121</v>
      </c>
      <c r="BC10" s="151" t="s">
        <v>261</v>
      </c>
      <c r="BD10" s="347">
        <v>0</v>
      </c>
      <c r="BF10" s="373">
        <v>9</v>
      </c>
      <c r="BG10" s="374">
        <v>121</v>
      </c>
      <c r="BH10" s="375" t="s">
        <v>261</v>
      </c>
      <c r="BI10" s="374">
        <v>2</v>
      </c>
    </row>
    <row r="11" spans="1:61" x14ac:dyDescent="0.25">
      <c r="A11" s="869"/>
      <c r="B11" s="908" t="s">
        <v>740</v>
      </c>
      <c r="C11" s="909"/>
      <c r="D11" s="910"/>
      <c r="E11" s="844"/>
      <c r="F11" s="845"/>
      <c r="G11" s="845"/>
      <c r="H11" s="845"/>
      <c r="I11" s="845"/>
      <c r="J11" s="846"/>
      <c r="K11" s="796" t="s">
        <v>156</v>
      </c>
      <c r="L11" s="797"/>
      <c r="M11" s="798"/>
      <c r="N11" s="911"/>
      <c r="O11" s="912"/>
      <c r="P11" s="912"/>
      <c r="Q11" s="912"/>
      <c r="R11" s="912"/>
      <c r="S11" s="912"/>
      <c r="T11" s="912"/>
      <c r="U11" s="913"/>
      <c r="V11" s="256"/>
      <c r="W11" s="256"/>
      <c r="X11" s="358"/>
      <c r="Y11" s="902"/>
      <c r="Z11" s="903"/>
      <c r="AA11" s="903"/>
      <c r="AB11" s="903"/>
      <c r="AC11" s="903"/>
      <c r="AD11" s="903"/>
      <c r="AE11" s="903"/>
      <c r="AF11" s="903"/>
      <c r="AG11" s="903"/>
      <c r="AH11" s="903"/>
      <c r="AI11" s="903"/>
      <c r="AJ11" s="904"/>
      <c r="AK11" s="396"/>
      <c r="AM11" s="838">
        <v>1400</v>
      </c>
      <c r="AN11" s="839"/>
      <c r="AO11" s="840"/>
      <c r="BA11" s="120">
        <v>10</v>
      </c>
      <c r="BB11" s="391">
        <v>122</v>
      </c>
      <c r="BC11" s="151" t="s">
        <v>262</v>
      </c>
      <c r="BD11" s="347">
        <v>0</v>
      </c>
      <c r="BF11" s="373">
        <v>10</v>
      </c>
      <c r="BG11" s="374">
        <v>122</v>
      </c>
      <c r="BH11" s="375" t="s">
        <v>262</v>
      </c>
      <c r="BI11" s="374">
        <v>2</v>
      </c>
    </row>
    <row r="12" spans="1:61" ht="16.5" thickBot="1" x14ac:dyDescent="0.3">
      <c r="A12" s="870"/>
      <c r="B12" s="737" t="s">
        <v>741</v>
      </c>
      <c r="C12" s="738"/>
      <c r="D12" s="738"/>
      <c r="E12" s="738"/>
      <c r="F12" s="738"/>
      <c r="G12" s="739"/>
      <c r="H12" s="815"/>
      <c r="I12" s="816"/>
      <c r="J12" s="817"/>
      <c r="K12" s="790" t="s">
        <v>744</v>
      </c>
      <c r="L12" s="791"/>
      <c r="M12" s="792"/>
      <c r="N12" s="818" t="s">
        <v>810</v>
      </c>
      <c r="O12" s="819"/>
      <c r="P12" s="819"/>
      <c r="Q12" s="819"/>
      <c r="R12" s="819"/>
      <c r="S12" s="819"/>
      <c r="T12" s="819"/>
      <c r="U12" s="820"/>
      <c r="V12" s="329">
        <f>IF(ISERROR(VLOOKUP(N12,V1:AB4,6,FALSE)),0,VLOOKUP(N12,V1:AB4,6,FALSE))</f>
        <v>2</v>
      </c>
      <c r="W12" s="256"/>
      <c r="X12" s="358"/>
      <c r="Y12" s="905"/>
      <c r="Z12" s="906"/>
      <c r="AA12" s="906"/>
      <c r="AB12" s="906"/>
      <c r="AC12" s="906"/>
      <c r="AD12" s="906"/>
      <c r="AE12" s="906"/>
      <c r="AF12" s="906"/>
      <c r="AG12" s="906"/>
      <c r="AH12" s="906"/>
      <c r="AI12" s="906"/>
      <c r="AJ12" s="907"/>
      <c r="AK12" s="396"/>
      <c r="AM12" s="827">
        <f>ROUND(AM10*AM11,-3)</f>
        <v>53206000</v>
      </c>
      <c r="AN12" s="828"/>
      <c r="AO12" s="829"/>
      <c r="AR12" s="280"/>
      <c r="BA12" s="120">
        <v>11</v>
      </c>
      <c r="BB12" s="391">
        <v>123</v>
      </c>
      <c r="BC12" s="151" t="s">
        <v>263</v>
      </c>
      <c r="BD12" s="347">
        <v>0</v>
      </c>
      <c r="BF12" s="373">
        <v>11</v>
      </c>
      <c r="BG12" s="374">
        <v>123</v>
      </c>
      <c r="BH12" s="375" t="s">
        <v>263</v>
      </c>
      <c r="BI12" s="374">
        <v>2</v>
      </c>
    </row>
    <row r="13" spans="1:61" ht="17.25" customHeight="1" x14ac:dyDescent="0.25">
      <c r="A13" s="201"/>
      <c r="B13" s="821" t="s">
        <v>800</v>
      </c>
      <c r="C13" s="822"/>
      <c r="D13" s="822"/>
      <c r="E13" s="822"/>
      <c r="F13" s="822"/>
      <c r="G13" s="823"/>
      <c r="H13" s="806"/>
      <c r="I13" s="807"/>
      <c r="J13" s="808"/>
      <c r="K13" s="202" t="str">
        <f>+T79</f>
        <v/>
      </c>
      <c r="L13" s="824" t="s">
        <v>798</v>
      </c>
      <c r="M13" s="825"/>
      <c r="N13" s="825"/>
      <c r="O13" s="825"/>
      <c r="P13" s="825"/>
      <c r="Q13" s="826"/>
      <c r="R13" s="865">
        <f>+R16+R20+R21+R22+R23+R17</f>
        <v>0</v>
      </c>
      <c r="S13" s="866"/>
      <c r="T13" s="866"/>
      <c r="U13" s="867"/>
      <c r="V13" s="361">
        <f>IF(R13&gt;=AM12,1,IF(R13&gt;=AM23,2,IF(R13&gt;=AM18,3,4)))</f>
        <v>4</v>
      </c>
      <c r="W13" s="256"/>
      <c r="X13" s="358"/>
      <c r="Y13" s="358"/>
      <c r="Z13" s="358"/>
      <c r="AA13" s="358"/>
      <c r="AB13" s="358"/>
      <c r="AC13" s="396"/>
      <c r="AD13" s="396"/>
      <c r="AE13" s="396"/>
      <c r="AF13" s="396"/>
      <c r="AG13" s="396"/>
      <c r="AH13" s="396"/>
      <c r="AI13" s="396"/>
      <c r="AJ13" s="396"/>
      <c r="AK13" s="396"/>
      <c r="AM13" s="143"/>
      <c r="AN13" s="143"/>
      <c r="AO13" s="143"/>
      <c r="AS13" s="280"/>
      <c r="AT13" s="280"/>
      <c r="BA13" s="120">
        <v>12</v>
      </c>
      <c r="BB13" s="391">
        <v>124</v>
      </c>
      <c r="BC13" s="151" t="s">
        <v>264</v>
      </c>
      <c r="BD13" s="347">
        <v>0</v>
      </c>
      <c r="BF13" s="373">
        <v>12</v>
      </c>
      <c r="BG13" s="374">
        <v>124</v>
      </c>
      <c r="BH13" s="375" t="s">
        <v>264</v>
      </c>
      <c r="BI13" s="374">
        <v>2</v>
      </c>
    </row>
    <row r="14" spans="1:61" ht="16.5" thickBot="1" x14ac:dyDescent="0.3">
      <c r="A14" s="201"/>
      <c r="B14" s="737" t="s">
        <v>745</v>
      </c>
      <c r="C14" s="738"/>
      <c r="D14" s="738"/>
      <c r="E14" s="738"/>
      <c r="F14" s="738"/>
      <c r="G14" s="739"/>
      <c r="H14" s="806"/>
      <c r="I14" s="807"/>
      <c r="J14" s="808"/>
      <c r="K14" s="202" t="str">
        <f>+T80</f>
        <v/>
      </c>
      <c r="L14" s="809" t="s">
        <v>832</v>
      </c>
      <c r="M14" s="810"/>
      <c r="N14" s="810"/>
      <c r="O14" s="810"/>
      <c r="P14" s="810"/>
      <c r="Q14" s="811"/>
      <c r="R14" s="812">
        <f>R18</f>
        <v>0</v>
      </c>
      <c r="S14" s="813"/>
      <c r="T14" s="813"/>
      <c r="U14" s="814"/>
      <c r="V14" s="256"/>
      <c r="W14" s="256"/>
      <c r="X14" s="200"/>
      <c r="Y14" s="200"/>
      <c r="Z14" s="200"/>
      <c r="AA14" s="200"/>
      <c r="AB14" s="200"/>
      <c r="AC14" s="397"/>
      <c r="AD14" s="397"/>
      <c r="AE14" s="397"/>
      <c r="AF14" s="397"/>
      <c r="AG14" s="397"/>
      <c r="AH14" s="397"/>
      <c r="AI14" s="397"/>
      <c r="AJ14" s="397"/>
      <c r="AK14" s="397"/>
      <c r="AM14" s="144"/>
      <c r="AN14" s="144"/>
      <c r="AO14" s="144"/>
      <c r="BA14" s="120">
        <v>13</v>
      </c>
      <c r="BB14" s="391">
        <v>125</v>
      </c>
      <c r="BC14" s="151" t="s">
        <v>265</v>
      </c>
      <c r="BD14" s="347">
        <v>0</v>
      </c>
      <c r="BF14" s="373">
        <v>13</v>
      </c>
      <c r="BG14" s="374">
        <v>125</v>
      </c>
      <c r="BH14" s="375" t="s">
        <v>265</v>
      </c>
      <c r="BI14" s="374">
        <v>2</v>
      </c>
    </row>
    <row r="15" spans="1:61" ht="18" customHeight="1" thickBot="1" x14ac:dyDescent="0.3">
      <c r="A15" s="201"/>
      <c r="B15" s="737" t="s">
        <v>746</v>
      </c>
      <c r="C15" s="738"/>
      <c r="D15" s="738"/>
      <c r="E15" s="738"/>
      <c r="F15" s="738"/>
      <c r="G15" s="739"/>
      <c r="H15" s="806"/>
      <c r="I15" s="807"/>
      <c r="J15" s="808"/>
      <c r="K15" s="202" t="str">
        <f>+T81</f>
        <v/>
      </c>
      <c r="L15" s="821" t="s">
        <v>833</v>
      </c>
      <c r="M15" s="822"/>
      <c r="N15" s="822"/>
      <c r="O15" s="822"/>
      <c r="P15" s="822"/>
      <c r="Q15" s="823"/>
      <c r="R15" s="799">
        <f>+R13-R14</f>
        <v>0</v>
      </c>
      <c r="S15" s="800"/>
      <c r="T15" s="800"/>
      <c r="U15" s="800"/>
      <c r="V15" s="360">
        <f>IF(R15&gt;AM12,1,IF(AND(R15&gt;=AM23, R15&lt;=AP23),2,IF(AND(R15&gt;=AM18,R15&lt;=AP18),3,4)))</f>
        <v>4</v>
      </c>
      <c r="W15" s="203"/>
      <c r="X15" s="358"/>
      <c r="Y15" s="927"/>
      <c r="Z15" s="927"/>
      <c r="AA15" s="927"/>
      <c r="AB15" s="927"/>
      <c r="AC15" s="927"/>
      <c r="AD15" s="927"/>
      <c r="AE15" s="927"/>
      <c r="AF15" s="927"/>
      <c r="AG15" s="927"/>
      <c r="AH15" s="927"/>
      <c r="AI15" s="927"/>
      <c r="AJ15" s="927"/>
      <c r="AK15" s="396"/>
      <c r="AM15" s="755" t="s">
        <v>875</v>
      </c>
      <c r="AN15" s="756"/>
      <c r="AO15" s="756"/>
      <c r="AP15" s="756"/>
      <c r="AQ15" s="756"/>
      <c r="AR15" s="757"/>
      <c r="BA15" s="120">
        <v>14</v>
      </c>
      <c r="BB15" s="391">
        <v>126</v>
      </c>
      <c r="BC15" s="151" t="s">
        <v>266</v>
      </c>
      <c r="BD15" s="347">
        <v>0</v>
      </c>
      <c r="BF15" s="373">
        <v>14</v>
      </c>
      <c r="BG15" s="374">
        <v>126</v>
      </c>
      <c r="BH15" s="375" t="s">
        <v>266</v>
      </c>
      <c r="BI15" s="374">
        <v>2</v>
      </c>
    </row>
    <row r="16" spans="1:61" ht="21.75" customHeight="1" thickBot="1" x14ac:dyDescent="0.3">
      <c r="A16" s="256"/>
      <c r="B16" s="737" t="s">
        <v>747</v>
      </c>
      <c r="C16" s="738"/>
      <c r="D16" s="738"/>
      <c r="E16" s="738"/>
      <c r="F16" s="738"/>
      <c r="G16" s="739"/>
      <c r="H16" s="806"/>
      <c r="I16" s="807"/>
      <c r="J16" s="808"/>
      <c r="K16" s="202" t="str">
        <f>+T82</f>
        <v/>
      </c>
      <c r="L16" s="924" t="s">
        <v>834</v>
      </c>
      <c r="M16" s="925"/>
      <c r="N16" s="925"/>
      <c r="O16" s="925"/>
      <c r="P16" s="925"/>
      <c r="Q16" s="926"/>
      <c r="R16" s="744"/>
      <c r="S16" s="745"/>
      <c r="T16" s="745"/>
      <c r="U16" s="746"/>
      <c r="V16" s="256"/>
      <c r="W16" s="256"/>
      <c r="X16" s="358"/>
      <c r="Y16" s="927"/>
      <c r="Z16" s="927"/>
      <c r="AA16" s="927"/>
      <c r="AB16" s="927"/>
      <c r="AC16" s="927"/>
      <c r="AD16" s="927"/>
      <c r="AE16" s="927"/>
      <c r="AF16" s="927"/>
      <c r="AG16" s="927"/>
      <c r="AH16" s="927"/>
      <c r="AI16" s="927"/>
      <c r="AJ16" s="927"/>
      <c r="AK16" s="396"/>
      <c r="AM16" s="761">
        <v>38004</v>
      </c>
      <c r="AN16" s="762"/>
      <c r="AO16" s="861">
        <v>5</v>
      </c>
      <c r="AP16" s="862"/>
      <c r="AQ16" s="863">
        <f>ROUND(+AM16*AO16,-3)</f>
        <v>190000</v>
      </c>
      <c r="AR16" s="864"/>
      <c r="AT16" s="143"/>
      <c r="AU16" s="143"/>
      <c r="AV16" s="143"/>
      <c r="AW16" s="143"/>
      <c r="AX16" s="143"/>
      <c r="AY16" s="143"/>
      <c r="BA16" s="120">
        <v>15</v>
      </c>
      <c r="BB16" s="391">
        <v>127</v>
      </c>
      <c r="BC16" s="151" t="s">
        <v>267</v>
      </c>
      <c r="BD16" s="347">
        <v>0</v>
      </c>
      <c r="BF16" s="373">
        <v>15</v>
      </c>
      <c r="BG16" s="374">
        <v>127</v>
      </c>
      <c r="BH16" s="375" t="s">
        <v>267</v>
      </c>
      <c r="BI16" s="374">
        <v>2</v>
      </c>
    </row>
    <row r="17" spans="1:61" ht="20.25" customHeight="1" x14ac:dyDescent="0.25">
      <c r="A17" s="256"/>
      <c r="B17" s="737" t="s">
        <v>796</v>
      </c>
      <c r="C17" s="738"/>
      <c r="D17" s="738"/>
      <c r="E17" s="738"/>
      <c r="F17" s="738"/>
      <c r="G17" s="739"/>
      <c r="H17" s="806"/>
      <c r="I17" s="807"/>
      <c r="J17" s="808"/>
      <c r="K17" s="202" t="str">
        <f>+T83</f>
        <v/>
      </c>
      <c r="L17" s="809" t="s">
        <v>799</v>
      </c>
      <c r="M17" s="810"/>
      <c r="N17" s="810"/>
      <c r="O17" s="810"/>
      <c r="P17" s="810"/>
      <c r="Q17" s="811"/>
      <c r="R17" s="928"/>
      <c r="S17" s="929"/>
      <c r="T17" s="929"/>
      <c r="U17" s="930"/>
      <c r="V17" s="256"/>
      <c r="W17" s="256"/>
      <c r="X17" s="358"/>
      <c r="Y17" s="927"/>
      <c r="Z17" s="927"/>
      <c r="AA17" s="927"/>
      <c r="AB17" s="927"/>
      <c r="AC17" s="927"/>
      <c r="AD17" s="927"/>
      <c r="AE17" s="927"/>
      <c r="AF17" s="927"/>
      <c r="AG17" s="927"/>
      <c r="AH17" s="927"/>
      <c r="AI17" s="927"/>
      <c r="AJ17" s="927"/>
      <c r="AK17" s="396"/>
      <c r="AL17" s="398"/>
      <c r="AM17" s="767">
        <v>505</v>
      </c>
      <c r="AN17" s="768"/>
      <c r="AO17" s="769"/>
      <c r="AP17" s="803">
        <v>900.99</v>
      </c>
      <c r="AQ17" s="804"/>
      <c r="AR17" s="805"/>
      <c r="AT17" s="144"/>
      <c r="AU17" s="144"/>
      <c r="AV17" s="144"/>
      <c r="AW17" s="144"/>
      <c r="AX17" s="144"/>
      <c r="AY17" s="144"/>
      <c r="BA17" s="120">
        <v>16</v>
      </c>
      <c r="BB17" s="391">
        <v>128</v>
      </c>
      <c r="BC17" s="151" t="s">
        <v>268</v>
      </c>
      <c r="BD17" s="347">
        <v>0</v>
      </c>
      <c r="BF17" s="374">
        <v>16</v>
      </c>
      <c r="BG17" s="374">
        <v>128</v>
      </c>
      <c r="BH17" s="375" t="s">
        <v>268</v>
      </c>
      <c r="BI17" s="374">
        <v>2</v>
      </c>
    </row>
    <row r="18" spans="1:61" ht="17.25" customHeight="1" thickBot="1" x14ac:dyDescent="0.3">
      <c r="A18" s="256">
        <v>21</v>
      </c>
      <c r="B18" s="737" t="s">
        <v>755</v>
      </c>
      <c r="C18" s="738"/>
      <c r="D18" s="738"/>
      <c r="E18" s="738"/>
      <c r="F18" s="739"/>
      <c r="G18" s="204" t="s">
        <v>8</v>
      </c>
      <c r="H18" s="932"/>
      <c r="I18" s="933"/>
      <c r="J18" s="933"/>
      <c r="K18" s="934"/>
      <c r="L18" s="809" t="s">
        <v>832</v>
      </c>
      <c r="M18" s="810"/>
      <c r="N18" s="810"/>
      <c r="O18" s="810"/>
      <c r="P18" s="810"/>
      <c r="Q18" s="811"/>
      <c r="R18" s="928"/>
      <c r="S18" s="929"/>
      <c r="T18" s="929"/>
      <c r="U18" s="930"/>
      <c r="V18" s="256"/>
      <c r="W18" s="256"/>
      <c r="X18" s="358"/>
      <c r="Y18" s="358"/>
      <c r="Z18" s="358"/>
      <c r="AA18" s="358"/>
      <c r="AB18" s="358"/>
      <c r="AC18" s="396"/>
      <c r="AD18" s="396"/>
      <c r="AE18" s="396"/>
      <c r="AF18" s="396"/>
      <c r="AG18" s="396"/>
      <c r="AH18" s="396"/>
      <c r="AI18" s="396"/>
      <c r="AJ18" s="396"/>
      <c r="AK18" s="396"/>
      <c r="AL18" s="398"/>
      <c r="AM18" s="752">
        <f>ROUND(+AM16*AM17,-3)</f>
        <v>19192000</v>
      </c>
      <c r="AN18" s="753"/>
      <c r="AO18" s="754"/>
      <c r="AP18" s="752">
        <f>ROUND(AM16*AP17,-3)</f>
        <v>34241000</v>
      </c>
      <c r="AQ18" s="753"/>
      <c r="AR18" s="754"/>
      <c r="AT18" s="281"/>
      <c r="AU18" s="281"/>
      <c r="AV18" s="281"/>
      <c r="AW18" s="471"/>
      <c r="AX18" s="471"/>
      <c r="AY18" s="471"/>
      <c r="BA18" s="120">
        <v>17</v>
      </c>
      <c r="BB18" s="391">
        <v>129</v>
      </c>
      <c r="BC18" s="151" t="s">
        <v>269</v>
      </c>
      <c r="BD18" s="347">
        <v>0</v>
      </c>
      <c r="BF18" s="373">
        <v>17</v>
      </c>
      <c r="BG18" s="374">
        <v>129</v>
      </c>
      <c r="BH18" s="375" t="s">
        <v>269</v>
      </c>
      <c r="BI18" s="374">
        <v>2</v>
      </c>
    </row>
    <row r="19" spans="1:61" ht="20.25" customHeight="1" thickBot="1" x14ac:dyDescent="0.3">
      <c r="A19" s="256"/>
      <c r="B19" s="790" t="s">
        <v>760</v>
      </c>
      <c r="C19" s="791"/>
      <c r="D19" s="791"/>
      <c r="E19" s="792"/>
      <c r="F19" s="793">
        <f>+E21*D21*E20</f>
        <v>0</v>
      </c>
      <c r="G19" s="794"/>
      <c r="H19" s="794"/>
      <c r="I19" s="794"/>
      <c r="J19" s="795"/>
      <c r="K19" s="185"/>
      <c r="L19" s="796" t="s">
        <v>831</v>
      </c>
      <c r="M19" s="797"/>
      <c r="N19" s="797"/>
      <c r="O19" s="797"/>
      <c r="P19" s="797"/>
      <c r="Q19" s="798"/>
      <c r="R19" s="799">
        <f>+R16+R17-R18</f>
        <v>0</v>
      </c>
      <c r="S19" s="800"/>
      <c r="T19" s="800"/>
      <c r="U19" s="801"/>
      <c r="V19" s="206"/>
      <c r="W19" s="206"/>
      <c r="X19" s="205"/>
      <c r="Y19" s="205"/>
      <c r="Z19" s="205"/>
      <c r="AA19" s="205"/>
      <c r="AB19" s="778" t="s">
        <v>876</v>
      </c>
      <c r="AC19" s="779"/>
      <c r="AD19" s="779"/>
      <c r="AE19" s="779"/>
      <c r="AF19" s="779"/>
      <c r="AG19" s="779"/>
      <c r="AH19" s="779"/>
      <c r="AI19" s="779"/>
      <c r="AJ19" s="779"/>
      <c r="AK19" s="780"/>
      <c r="AL19" s="398"/>
      <c r="AT19" s="802"/>
      <c r="AU19" s="802"/>
      <c r="AV19" s="802"/>
      <c r="AW19" s="802"/>
      <c r="AX19" s="802"/>
      <c r="AY19" s="802"/>
      <c r="BA19" s="120">
        <v>18</v>
      </c>
      <c r="BB19" s="391">
        <v>130</v>
      </c>
      <c r="BC19" s="151" t="s">
        <v>270</v>
      </c>
      <c r="BD19" s="347">
        <v>0</v>
      </c>
      <c r="BF19" s="374">
        <v>18</v>
      </c>
      <c r="BG19" s="374">
        <v>130</v>
      </c>
      <c r="BH19" s="375" t="s">
        <v>270</v>
      </c>
      <c r="BI19" s="374">
        <v>2</v>
      </c>
    </row>
    <row r="20" spans="1:61" ht="16.5" customHeight="1" thickBot="1" x14ac:dyDescent="0.3">
      <c r="A20" s="256"/>
      <c r="B20" s="182" t="s">
        <v>756</v>
      </c>
      <c r="C20" s="182"/>
      <c r="D20" s="207"/>
      <c r="E20" s="208">
        <v>0</v>
      </c>
      <c r="F20" s="770"/>
      <c r="G20" s="771"/>
      <c r="H20" s="771"/>
      <c r="I20" s="771"/>
      <c r="J20" s="771"/>
      <c r="K20" s="772"/>
      <c r="L20" s="747" t="s">
        <v>750</v>
      </c>
      <c r="M20" s="748"/>
      <c r="N20" s="748"/>
      <c r="O20" s="748"/>
      <c r="P20" s="748"/>
      <c r="Q20" s="749"/>
      <c r="R20" s="744"/>
      <c r="S20" s="745"/>
      <c r="T20" s="745"/>
      <c r="U20" s="746"/>
      <c r="V20" s="206"/>
      <c r="W20" s="206"/>
      <c r="X20" s="359"/>
      <c r="Y20" s="358"/>
      <c r="Z20" s="358"/>
      <c r="AA20" s="358"/>
      <c r="AB20" s="781"/>
      <c r="AC20" s="782"/>
      <c r="AD20" s="782"/>
      <c r="AE20" s="782"/>
      <c r="AF20" s="782"/>
      <c r="AG20" s="782"/>
      <c r="AH20" s="782"/>
      <c r="AI20" s="782"/>
      <c r="AJ20" s="782"/>
      <c r="AK20" s="783"/>
      <c r="AL20" s="398"/>
      <c r="AM20" s="755" t="s">
        <v>875</v>
      </c>
      <c r="AN20" s="756"/>
      <c r="AO20" s="756"/>
      <c r="AP20" s="756"/>
      <c r="AQ20" s="756"/>
      <c r="AR20" s="757"/>
      <c r="BA20" s="120">
        <v>19</v>
      </c>
      <c r="BB20" s="391">
        <v>141</v>
      </c>
      <c r="BC20" s="151" t="s">
        <v>271</v>
      </c>
      <c r="BD20" s="347">
        <v>0</v>
      </c>
      <c r="BF20" s="373">
        <v>19</v>
      </c>
      <c r="BG20" s="374">
        <v>141</v>
      </c>
      <c r="BH20" s="375" t="s">
        <v>271</v>
      </c>
      <c r="BI20" s="374">
        <v>2</v>
      </c>
    </row>
    <row r="21" spans="1:61" ht="16.5" customHeight="1" thickBot="1" x14ac:dyDescent="0.3">
      <c r="A21" s="256"/>
      <c r="B21" s="540" t="s">
        <v>3</v>
      </c>
      <c r="C21" s="541"/>
      <c r="D21" s="209">
        <v>50</v>
      </c>
      <c r="E21" s="773">
        <v>38004</v>
      </c>
      <c r="F21" s="773"/>
      <c r="G21" s="773"/>
      <c r="H21" s="774"/>
      <c r="I21" s="775"/>
      <c r="J21" s="776"/>
      <c r="K21" s="777"/>
      <c r="L21" s="747" t="s">
        <v>751</v>
      </c>
      <c r="M21" s="748"/>
      <c r="N21" s="748"/>
      <c r="O21" s="748"/>
      <c r="P21" s="748"/>
      <c r="Q21" s="749"/>
      <c r="R21" s="744"/>
      <c r="S21" s="745"/>
      <c r="T21" s="745"/>
      <c r="U21" s="746"/>
      <c r="V21" s="206"/>
      <c r="W21" s="206"/>
      <c r="X21" s="358"/>
      <c r="Y21" s="358"/>
      <c r="Z21" s="358"/>
      <c r="AA21" s="358"/>
      <c r="AB21" s="781"/>
      <c r="AC21" s="782"/>
      <c r="AD21" s="782"/>
      <c r="AE21" s="782"/>
      <c r="AF21" s="782"/>
      <c r="AG21" s="782"/>
      <c r="AH21" s="782"/>
      <c r="AI21" s="782"/>
      <c r="AJ21" s="782"/>
      <c r="AK21" s="783"/>
      <c r="AL21" s="398"/>
      <c r="AM21" s="761">
        <v>38004</v>
      </c>
      <c r="AN21" s="762"/>
      <c r="AO21" s="763">
        <v>7.5</v>
      </c>
      <c r="AP21" s="764"/>
      <c r="AQ21" s="765">
        <f>ROUND(+AM21*AO21,-3)</f>
        <v>285000</v>
      </c>
      <c r="AR21" s="766"/>
      <c r="BA21" s="120">
        <v>20</v>
      </c>
      <c r="BB21" s="391">
        <v>142</v>
      </c>
      <c r="BC21" s="151" t="s">
        <v>272</v>
      </c>
      <c r="BD21" s="347">
        <v>0</v>
      </c>
      <c r="BF21" s="374">
        <v>20</v>
      </c>
      <c r="BG21" s="374">
        <v>142</v>
      </c>
      <c r="BH21" s="375" t="s">
        <v>272</v>
      </c>
      <c r="BI21" s="374">
        <v>2</v>
      </c>
    </row>
    <row r="22" spans="1:61" ht="15" customHeight="1" x14ac:dyDescent="0.25">
      <c r="A22" s="256"/>
      <c r="B22" s="345" t="s">
        <v>759</v>
      </c>
      <c r="C22" s="182"/>
      <c r="D22" s="207"/>
      <c r="E22" s="207"/>
      <c r="F22" s="207"/>
      <c r="G22" s="210"/>
      <c r="H22" s="758" t="s">
        <v>871</v>
      </c>
      <c r="I22" s="759"/>
      <c r="J22" s="760"/>
      <c r="K22" s="211"/>
      <c r="L22" s="747" t="s">
        <v>793</v>
      </c>
      <c r="M22" s="748"/>
      <c r="N22" s="748"/>
      <c r="O22" s="748"/>
      <c r="P22" s="748"/>
      <c r="Q22" s="749"/>
      <c r="R22" s="744"/>
      <c r="S22" s="745"/>
      <c r="T22" s="745"/>
      <c r="U22" s="746"/>
      <c r="V22" s="206"/>
      <c r="W22" s="206"/>
      <c r="X22" s="358"/>
      <c r="Y22" s="358"/>
      <c r="Z22" s="358"/>
      <c r="AA22" s="358"/>
      <c r="AB22" s="781"/>
      <c r="AC22" s="782"/>
      <c r="AD22" s="782"/>
      <c r="AE22" s="782"/>
      <c r="AF22" s="782"/>
      <c r="AG22" s="782"/>
      <c r="AH22" s="782"/>
      <c r="AI22" s="782"/>
      <c r="AJ22" s="782"/>
      <c r="AK22" s="783"/>
      <c r="AL22" s="398"/>
      <c r="AM22" s="767">
        <v>901</v>
      </c>
      <c r="AN22" s="768"/>
      <c r="AO22" s="769"/>
      <c r="AP22" s="767">
        <v>1400</v>
      </c>
      <c r="AQ22" s="768"/>
      <c r="AR22" s="769"/>
      <c r="AS22" s="143"/>
      <c r="BA22" s="120">
        <v>21</v>
      </c>
      <c r="BB22" s="391">
        <v>143</v>
      </c>
      <c r="BC22" s="151" t="s">
        <v>273</v>
      </c>
      <c r="BD22" s="347">
        <v>0</v>
      </c>
      <c r="BF22" s="373">
        <v>21</v>
      </c>
      <c r="BG22" s="374">
        <v>143</v>
      </c>
      <c r="BH22" s="375" t="s">
        <v>273</v>
      </c>
      <c r="BI22" s="374">
        <v>2</v>
      </c>
    </row>
    <row r="23" spans="1:61" ht="16.5" thickBot="1" x14ac:dyDescent="0.3">
      <c r="A23" s="206"/>
      <c r="B23" s="182" t="s">
        <v>852</v>
      </c>
      <c r="C23" s="182" t="s">
        <v>853</v>
      </c>
      <c r="D23" s="371">
        <v>0.1</v>
      </c>
      <c r="E23" s="185" t="s">
        <v>846</v>
      </c>
      <c r="F23" s="371">
        <v>0.08</v>
      </c>
      <c r="G23" s="366" t="s">
        <v>867</v>
      </c>
      <c r="H23" s="367">
        <f>+AH4</f>
        <v>0.2</v>
      </c>
      <c r="I23" s="366" t="s">
        <v>868</v>
      </c>
      <c r="J23" s="367">
        <f>+AH5</f>
        <v>0.15</v>
      </c>
      <c r="K23" s="433"/>
      <c r="L23" s="747" t="s">
        <v>794</v>
      </c>
      <c r="M23" s="748"/>
      <c r="N23" s="748"/>
      <c r="O23" s="748"/>
      <c r="P23" s="748"/>
      <c r="Q23" s="749"/>
      <c r="R23" s="744"/>
      <c r="S23" s="745"/>
      <c r="T23" s="745"/>
      <c r="U23" s="746"/>
      <c r="V23" s="206"/>
      <c r="W23" s="206"/>
      <c r="X23" s="358"/>
      <c r="Y23" s="358"/>
      <c r="Z23" s="358"/>
      <c r="AA23" s="358"/>
      <c r="AB23" s="781"/>
      <c r="AC23" s="782"/>
      <c r="AD23" s="782"/>
      <c r="AE23" s="782"/>
      <c r="AF23" s="782"/>
      <c r="AG23" s="782"/>
      <c r="AH23" s="782"/>
      <c r="AI23" s="782"/>
      <c r="AJ23" s="782"/>
      <c r="AK23" s="783"/>
      <c r="AL23" s="398"/>
      <c r="AM23" s="752">
        <f>ROUND(+AM21*AM22,-3)</f>
        <v>34242000</v>
      </c>
      <c r="AN23" s="753"/>
      <c r="AO23" s="754"/>
      <c r="AP23" s="752">
        <f>ROUND(+AM21*AP22,-3)</f>
        <v>53206000</v>
      </c>
      <c r="AQ23" s="753"/>
      <c r="AR23" s="754"/>
      <c r="AS23" s="144"/>
      <c r="BA23" s="120">
        <v>22</v>
      </c>
      <c r="BB23" s="391">
        <v>144</v>
      </c>
      <c r="BC23" s="151" t="s">
        <v>274</v>
      </c>
      <c r="BD23" s="347">
        <v>0</v>
      </c>
      <c r="BF23" s="374">
        <v>22</v>
      </c>
      <c r="BG23" s="374">
        <v>144</v>
      </c>
      <c r="BH23" s="375" t="s">
        <v>274</v>
      </c>
      <c r="BI23" s="374">
        <v>2</v>
      </c>
    </row>
    <row r="24" spans="1:61" ht="16.5" customHeight="1" thickBot="1" x14ac:dyDescent="0.3">
      <c r="A24" s="206"/>
      <c r="B24" s="935" t="s">
        <v>854</v>
      </c>
      <c r="C24" s="936"/>
      <c r="D24" s="936"/>
      <c r="E24" s="936"/>
      <c r="F24" s="936"/>
      <c r="G24" s="936"/>
      <c r="H24" s="936"/>
      <c r="I24" s="936"/>
      <c r="J24" s="936"/>
      <c r="K24" s="937"/>
      <c r="L24" s="213"/>
      <c r="M24" s="213"/>
      <c r="N24" s="213"/>
      <c r="O24" s="213"/>
      <c r="P24" s="213"/>
      <c r="Q24" s="213"/>
      <c r="R24" s="214"/>
      <c r="S24" s="214"/>
      <c r="T24" s="214"/>
      <c r="U24" s="185"/>
      <c r="V24" s="206"/>
      <c r="W24" s="206"/>
      <c r="X24" s="358"/>
      <c r="Y24" s="358"/>
      <c r="Z24" s="358"/>
      <c r="AA24" s="358"/>
      <c r="AB24" s="784"/>
      <c r="AC24" s="785"/>
      <c r="AD24" s="785"/>
      <c r="AE24" s="785"/>
      <c r="AF24" s="785"/>
      <c r="AG24" s="785"/>
      <c r="AH24" s="785"/>
      <c r="AI24" s="785"/>
      <c r="AJ24" s="785"/>
      <c r="AK24" s="786"/>
      <c r="AL24" s="398"/>
      <c r="AM24" s="308"/>
      <c r="AN24" s="308"/>
      <c r="AO24" s="308"/>
      <c r="AP24" s="308"/>
      <c r="AQ24" s="308"/>
      <c r="AR24" s="308"/>
      <c r="AS24" s="278"/>
      <c r="BA24" s="120">
        <v>23</v>
      </c>
      <c r="BB24" s="391">
        <v>145</v>
      </c>
      <c r="BC24" s="151" t="s">
        <v>275</v>
      </c>
      <c r="BD24" s="347">
        <v>0</v>
      </c>
      <c r="BF24" s="373">
        <v>23</v>
      </c>
      <c r="BG24" s="374">
        <v>145</v>
      </c>
      <c r="BH24" s="375" t="s">
        <v>275</v>
      </c>
      <c r="BI24" s="374">
        <v>2</v>
      </c>
    </row>
    <row r="25" spans="1:61" ht="16.5" customHeight="1" x14ac:dyDescent="0.25">
      <c r="A25" s="354" t="s">
        <v>157</v>
      </c>
      <c r="B25" s="216" t="s">
        <v>761</v>
      </c>
      <c r="C25" s="216"/>
      <c r="D25" s="217"/>
      <c r="E25" s="218"/>
      <c r="F25" s="219"/>
      <c r="G25" s="220"/>
      <c r="H25" s="220"/>
      <c r="I25" s="220"/>
      <c r="J25" s="220"/>
      <c r="K25" s="220"/>
      <c r="L25" s="213"/>
      <c r="M25" s="213"/>
      <c r="N25" s="213"/>
      <c r="O25" s="213"/>
      <c r="P25" s="213"/>
      <c r="Q25" s="213"/>
      <c r="R25" s="214"/>
      <c r="S25" s="214"/>
      <c r="T25" s="214"/>
      <c r="U25" s="185"/>
      <c r="V25" s="206"/>
      <c r="W25" s="206"/>
      <c r="X25" s="200"/>
      <c r="Y25" s="200"/>
      <c r="Z25" s="200"/>
      <c r="AA25" s="200"/>
      <c r="AB25" s="200"/>
      <c r="AC25" s="397"/>
      <c r="AD25" s="397"/>
      <c r="AE25" s="397"/>
      <c r="AF25" s="397"/>
      <c r="AG25" s="397"/>
      <c r="AH25" s="397"/>
      <c r="AI25" s="397"/>
      <c r="AJ25" s="397"/>
      <c r="AM25" s="123"/>
      <c r="AN25" s="282"/>
      <c r="AO25" s="282"/>
      <c r="AP25" s="282"/>
      <c r="AQ25" s="282"/>
      <c r="AR25" s="282"/>
      <c r="AS25" s="282"/>
      <c r="BA25" s="120">
        <v>24</v>
      </c>
      <c r="BB25" s="391">
        <v>149</v>
      </c>
      <c r="BC25" s="151" t="s">
        <v>276</v>
      </c>
      <c r="BD25" s="347">
        <v>0</v>
      </c>
      <c r="BF25" s="374">
        <v>24</v>
      </c>
      <c r="BG25" s="374">
        <v>149</v>
      </c>
      <c r="BH25" s="375" t="s">
        <v>276</v>
      </c>
      <c r="BI25" s="374">
        <v>2</v>
      </c>
    </row>
    <row r="26" spans="1:61" ht="15" customHeight="1" x14ac:dyDescent="0.25">
      <c r="A26" s="215">
        <v>11</v>
      </c>
      <c r="B26" s="737" t="s">
        <v>208</v>
      </c>
      <c r="C26" s="738"/>
      <c r="D26" s="738"/>
      <c r="E26" s="738"/>
      <c r="F26" s="738"/>
      <c r="G26" s="738"/>
      <c r="H26" s="738"/>
      <c r="I26" s="738"/>
      <c r="J26" s="738"/>
      <c r="K26" s="738"/>
      <c r="L26" s="738"/>
      <c r="M26" s="738"/>
      <c r="N26" s="738"/>
      <c r="O26" s="738"/>
      <c r="P26" s="738"/>
      <c r="Q26" s="738"/>
      <c r="R26" s="739"/>
      <c r="S26" s="744"/>
      <c r="T26" s="745"/>
      <c r="U26" s="745"/>
      <c r="V26" s="746"/>
      <c r="W26" s="206"/>
      <c r="X26" s="215">
        <v>31</v>
      </c>
      <c r="Y26" s="747" t="s">
        <v>816</v>
      </c>
      <c r="Z26" s="748"/>
      <c r="AA26" s="748"/>
      <c r="AB26" s="748"/>
      <c r="AC26" s="748"/>
      <c r="AD26" s="749"/>
      <c r="AE26" s="468">
        <f>ROUND(+AJ27*5,-3)</f>
        <v>212000</v>
      </c>
      <c r="AF26" s="469"/>
      <c r="AG26" s="469"/>
      <c r="AH26" s="470"/>
      <c r="AI26" s="400"/>
      <c r="AJ26" s="448" t="s">
        <v>870</v>
      </c>
      <c r="AK26" s="449"/>
      <c r="AL26" s="449"/>
      <c r="AM26" s="356">
        <v>5</v>
      </c>
      <c r="AO26" s="442" t="s">
        <v>873</v>
      </c>
      <c r="AP26" s="443"/>
      <c r="AQ26" s="443"/>
      <c r="AR26" s="444"/>
      <c r="AS26" s="357"/>
      <c r="BA26" s="120">
        <v>25</v>
      </c>
      <c r="BB26" s="391">
        <v>150</v>
      </c>
      <c r="BC26" s="151" t="s">
        <v>277</v>
      </c>
      <c r="BD26" s="347">
        <v>0</v>
      </c>
      <c r="BF26" s="373">
        <v>25</v>
      </c>
      <c r="BG26" s="374">
        <v>150</v>
      </c>
      <c r="BH26" s="375" t="s">
        <v>277</v>
      </c>
      <c r="BI26" s="374">
        <v>2</v>
      </c>
    </row>
    <row r="27" spans="1:61" ht="15" customHeight="1" thickBot="1" x14ac:dyDescent="0.3">
      <c r="A27" s="215">
        <v>12</v>
      </c>
      <c r="B27" s="737" t="s">
        <v>209</v>
      </c>
      <c r="C27" s="738"/>
      <c r="D27" s="738"/>
      <c r="E27" s="738"/>
      <c r="F27" s="738"/>
      <c r="G27" s="738"/>
      <c r="H27" s="738"/>
      <c r="I27" s="738"/>
      <c r="J27" s="738"/>
      <c r="K27" s="738"/>
      <c r="L27" s="738"/>
      <c r="M27" s="738"/>
      <c r="N27" s="738"/>
      <c r="O27" s="738"/>
      <c r="P27" s="738"/>
      <c r="Q27" s="738"/>
      <c r="R27" s="739"/>
      <c r="S27" s="744"/>
      <c r="T27" s="745"/>
      <c r="U27" s="745"/>
      <c r="V27" s="746"/>
      <c r="W27" s="206"/>
      <c r="X27" s="215">
        <v>37</v>
      </c>
      <c r="Y27" s="747" t="s">
        <v>817</v>
      </c>
      <c r="Z27" s="748"/>
      <c r="AA27" s="748"/>
      <c r="AB27" s="748"/>
      <c r="AC27" s="748"/>
      <c r="AD27" s="749"/>
      <c r="AE27" s="468"/>
      <c r="AF27" s="469"/>
      <c r="AG27" s="469"/>
      <c r="AH27" s="470"/>
      <c r="AI27" s="400"/>
      <c r="AJ27" s="450">
        <v>42412</v>
      </c>
      <c r="AK27" s="451"/>
      <c r="AL27" s="452"/>
      <c r="AM27" s="123"/>
      <c r="AO27" s="445"/>
      <c r="AP27" s="446"/>
      <c r="AQ27" s="446"/>
      <c r="AR27" s="447"/>
      <c r="AS27" s="357"/>
      <c r="BA27" s="120">
        <v>26</v>
      </c>
      <c r="BB27" s="391">
        <v>161</v>
      </c>
      <c r="BC27" s="151" t="s">
        <v>278</v>
      </c>
      <c r="BD27" s="122">
        <v>2</v>
      </c>
      <c r="BF27" s="374">
        <v>26</v>
      </c>
      <c r="BG27" s="374">
        <v>161</v>
      </c>
      <c r="BH27" s="375" t="s">
        <v>278</v>
      </c>
      <c r="BI27" s="374">
        <v>2</v>
      </c>
    </row>
    <row r="28" spans="1:61" ht="15" customHeight="1" x14ac:dyDescent="0.25">
      <c r="A28" s="215">
        <v>13</v>
      </c>
      <c r="B28" s="737" t="s">
        <v>210</v>
      </c>
      <c r="C28" s="738"/>
      <c r="D28" s="738"/>
      <c r="E28" s="738"/>
      <c r="F28" s="738"/>
      <c r="G28" s="738"/>
      <c r="H28" s="738"/>
      <c r="I28" s="738"/>
      <c r="J28" s="738"/>
      <c r="K28" s="738"/>
      <c r="L28" s="738"/>
      <c r="M28" s="738"/>
      <c r="N28" s="738"/>
      <c r="O28" s="738"/>
      <c r="P28" s="738"/>
      <c r="Q28" s="738"/>
      <c r="R28" s="739"/>
      <c r="S28" s="744"/>
      <c r="T28" s="745"/>
      <c r="U28" s="745"/>
      <c r="V28" s="746"/>
      <c r="W28" s="206"/>
      <c r="X28" s="221"/>
      <c r="AI28" s="400"/>
      <c r="AJ28" s="400"/>
      <c r="AK28" s="400"/>
      <c r="AM28" s="123"/>
      <c r="BA28" s="120">
        <v>27</v>
      </c>
      <c r="BB28" s="391">
        <v>162</v>
      </c>
      <c r="BC28" s="151" t="s">
        <v>279</v>
      </c>
      <c r="BD28" s="122">
        <v>2</v>
      </c>
      <c r="BF28" s="373">
        <v>27</v>
      </c>
      <c r="BG28" s="374">
        <v>162</v>
      </c>
      <c r="BH28" s="375" t="s">
        <v>279</v>
      </c>
      <c r="BI28" s="374">
        <v>2</v>
      </c>
    </row>
    <row r="29" spans="1:61" ht="15" customHeight="1" x14ac:dyDescent="0.25">
      <c r="A29" s="215">
        <v>14</v>
      </c>
      <c r="B29" s="737" t="s">
        <v>211</v>
      </c>
      <c r="C29" s="738"/>
      <c r="D29" s="738"/>
      <c r="E29" s="738"/>
      <c r="F29" s="738"/>
      <c r="G29" s="738"/>
      <c r="H29" s="738"/>
      <c r="I29" s="738"/>
      <c r="J29" s="738"/>
      <c r="K29" s="738"/>
      <c r="L29" s="738"/>
      <c r="M29" s="738"/>
      <c r="N29" s="738"/>
      <c r="O29" s="738"/>
      <c r="P29" s="738"/>
      <c r="Q29" s="738"/>
      <c r="R29" s="739"/>
      <c r="S29" s="744"/>
      <c r="T29" s="745"/>
      <c r="U29" s="745"/>
      <c r="V29" s="746"/>
      <c r="W29" s="206"/>
      <c r="X29" s="221"/>
      <c r="AI29" s="400"/>
      <c r="AJ29" s="400"/>
      <c r="AK29" s="400"/>
      <c r="AM29" s="123"/>
      <c r="AO29" s="438"/>
      <c r="AP29" s="438"/>
      <c r="AQ29" s="438"/>
      <c r="AR29" s="438"/>
      <c r="BA29" s="120">
        <v>28</v>
      </c>
      <c r="BB29" s="391">
        <v>163</v>
      </c>
      <c r="BC29" s="151" t="s">
        <v>280</v>
      </c>
      <c r="BD29" s="122">
        <v>2</v>
      </c>
      <c r="BF29" s="374">
        <v>28</v>
      </c>
      <c r="BG29" s="374">
        <v>163</v>
      </c>
      <c r="BH29" s="375" t="s">
        <v>280</v>
      </c>
      <c r="BI29" s="374">
        <v>2</v>
      </c>
    </row>
    <row r="30" spans="1:61" ht="15" customHeight="1" x14ac:dyDescent="0.25">
      <c r="A30" s="215">
        <v>15</v>
      </c>
      <c r="B30" s="737" t="s">
        <v>212</v>
      </c>
      <c r="C30" s="738"/>
      <c r="D30" s="738"/>
      <c r="E30" s="738"/>
      <c r="F30" s="738"/>
      <c r="G30" s="738"/>
      <c r="H30" s="738"/>
      <c r="I30" s="738"/>
      <c r="J30" s="738"/>
      <c r="K30" s="738"/>
      <c r="L30" s="738"/>
      <c r="M30" s="738"/>
      <c r="N30" s="738"/>
      <c r="O30" s="738"/>
      <c r="P30" s="738"/>
      <c r="Q30" s="738"/>
      <c r="R30" s="739"/>
      <c r="S30" s="744"/>
      <c r="T30" s="745"/>
      <c r="U30" s="745"/>
      <c r="V30" s="746"/>
      <c r="W30" s="206"/>
      <c r="X30" s="221"/>
      <c r="Y30" s="221"/>
      <c r="Z30" s="221"/>
      <c r="AA30" s="221"/>
      <c r="AB30" s="221"/>
      <c r="AC30" s="400"/>
      <c r="AD30" s="400"/>
      <c r="AE30" s="400"/>
      <c r="AF30" s="400"/>
      <c r="AG30" s="400"/>
      <c r="AH30" s="400"/>
      <c r="AI30" s="400"/>
      <c r="AJ30" s="400"/>
      <c r="AK30" s="400"/>
      <c r="AM30" s="123"/>
      <c r="BA30" s="120">
        <v>29</v>
      </c>
      <c r="BB30" s="391">
        <v>164</v>
      </c>
      <c r="BC30" s="151" t="s">
        <v>281</v>
      </c>
      <c r="BD30" s="122">
        <v>2</v>
      </c>
      <c r="BF30" s="373">
        <v>29</v>
      </c>
      <c r="BG30" s="374">
        <v>164</v>
      </c>
      <c r="BH30" s="375" t="s">
        <v>281</v>
      </c>
      <c r="BI30" s="374">
        <v>2</v>
      </c>
    </row>
    <row r="31" spans="1:61" ht="15" customHeight="1" x14ac:dyDescent="0.25">
      <c r="A31" s="206"/>
      <c r="B31" s="222"/>
      <c r="C31" s="222"/>
      <c r="D31" s="222"/>
      <c r="E31" s="222"/>
      <c r="F31" s="222"/>
      <c r="G31" s="222"/>
      <c r="H31" s="222"/>
      <c r="I31" s="222"/>
      <c r="J31" s="222"/>
      <c r="K31" s="222"/>
      <c r="L31" s="222"/>
      <c r="M31" s="222"/>
      <c r="N31" s="222"/>
      <c r="O31" s="222"/>
      <c r="P31" s="222"/>
      <c r="Q31" s="222"/>
      <c r="R31" s="222"/>
      <c r="S31" s="223"/>
      <c r="T31" s="223"/>
      <c r="U31" s="223"/>
      <c r="V31" s="223"/>
      <c r="W31" s="206"/>
      <c r="X31" s="221"/>
      <c r="Y31" s="221"/>
      <c r="Z31" s="221"/>
      <c r="AA31" s="221"/>
      <c r="AB31" s="221"/>
      <c r="AC31" s="400"/>
      <c r="AD31" s="400"/>
      <c r="AE31" s="400"/>
      <c r="AF31" s="400"/>
      <c r="AG31" s="400"/>
      <c r="AH31" s="400"/>
      <c r="AI31" s="400"/>
      <c r="AJ31" s="400"/>
      <c r="AK31" s="400"/>
      <c r="AM31" s="123"/>
      <c r="BA31" s="120">
        <v>30</v>
      </c>
      <c r="BB31" s="391">
        <v>170</v>
      </c>
      <c r="BC31" s="151" t="s">
        <v>282</v>
      </c>
      <c r="BD31" s="347">
        <v>0</v>
      </c>
      <c r="BF31" s="374">
        <v>30</v>
      </c>
      <c r="BG31" s="374">
        <v>170</v>
      </c>
      <c r="BH31" s="375" t="s">
        <v>282</v>
      </c>
      <c r="BI31" s="374">
        <v>2</v>
      </c>
    </row>
    <row r="32" spans="1:61" ht="17.25" customHeight="1" x14ac:dyDescent="0.25">
      <c r="A32" s="355" t="s">
        <v>157</v>
      </c>
      <c r="B32" s="224" t="s">
        <v>818</v>
      </c>
      <c r="C32" s="225"/>
      <c r="D32" s="226"/>
      <c r="E32" s="227"/>
      <c r="F32" s="228"/>
      <c r="G32" s="228"/>
      <c r="H32" s="228"/>
      <c r="I32" s="228"/>
      <c r="J32" s="228"/>
      <c r="K32" s="228"/>
      <c r="L32" s="229"/>
      <c r="M32" s="229"/>
      <c r="N32" s="229"/>
      <c r="O32" s="229"/>
      <c r="P32" s="229"/>
      <c r="Q32" s="229"/>
      <c r="R32" s="230"/>
      <c r="S32" s="230"/>
      <c r="T32" s="230"/>
      <c r="U32" s="231"/>
      <c r="V32" s="267"/>
      <c r="W32" s="206"/>
      <c r="AM32" s="123"/>
      <c r="BA32" s="120">
        <v>31</v>
      </c>
      <c r="BB32" s="391">
        <v>210</v>
      </c>
      <c r="BC32" s="151" t="s">
        <v>283</v>
      </c>
      <c r="BD32" s="347">
        <v>0</v>
      </c>
      <c r="BF32" s="373">
        <v>31</v>
      </c>
      <c r="BG32" s="374">
        <v>210</v>
      </c>
      <c r="BH32" s="375" t="s">
        <v>283</v>
      </c>
      <c r="BI32" s="374">
        <v>2</v>
      </c>
    </row>
    <row r="33" spans="1:61" ht="15.75" x14ac:dyDescent="0.25">
      <c r="A33" s="215">
        <v>26</v>
      </c>
      <c r="B33" s="737" t="s">
        <v>785</v>
      </c>
      <c r="C33" s="738"/>
      <c r="D33" s="738"/>
      <c r="E33" s="738"/>
      <c r="F33" s="738"/>
      <c r="G33" s="738"/>
      <c r="H33" s="738"/>
      <c r="I33" s="738"/>
      <c r="J33" s="738"/>
      <c r="K33" s="738"/>
      <c r="L33" s="738"/>
      <c r="M33" s="738"/>
      <c r="N33" s="738"/>
      <c r="O33" s="738"/>
      <c r="P33" s="738"/>
      <c r="Q33" s="738"/>
      <c r="R33" s="739"/>
      <c r="S33" s="740"/>
      <c r="T33" s="741"/>
      <c r="U33" s="741"/>
      <c r="V33" s="742"/>
      <c r="W33" s="206"/>
      <c r="X33" s="205"/>
      <c r="Y33" s="205"/>
      <c r="Z33" s="205"/>
      <c r="AA33" s="205"/>
      <c r="AB33" s="205"/>
      <c r="AC33" s="399"/>
      <c r="AD33" s="399"/>
      <c r="AE33" s="399"/>
      <c r="AF33" s="399"/>
      <c r="AG33" s="399"/>
      <c r="AH33" s="399"/>
      <c r="AI33" s="399"/>
      <c r="AJ33" s="399"/>
      <c r="AM33" s="123"/>
      <c r="AT33" s="283"/>
      <c r="BA33" s="120">
        <v>32</v>
      </c>
      <c r="BB33" s="391">
        <v>220</v>
      </c>
      <c r="BC33" s="151" t="s">
        <v>284</v>
      </c>
      <c r="BD33" s="347">
        <v>0</v>
      </c>
      <c r="BF33" s="374">
        <v>32</v>
      </c>
      <c r="BG33" s="374">
        <v>220</v>
      </c>
      <c r="BH33" s="375" t="s">
        <v>284</v>
      </c>
      <c r="BI33" s="374">
        <v>2</v>
      </c>
    </row>
    <row r="34" spans="1:61" ht="15.75" x14ac:dyDescent="0.25">
      <c r="A34" s="215">
        <v>27</v>
      </c>
      <c r="B34" s="644" t="s">
        <v>230</v>
      </c>
      <c r="C34" s="645"/>
      <c r="D34" s="645"/>
      <c r="E34" s="645"/>
      <c r="F34" s="645"/>
      <c r="G34" s="645"/>
      <c r="H34" s="645"/>
      <c r="I34" s="645"/>
      <c r="J34" s="645"/>
      <c r="K34" s="645"/>
      <c r="L34" s="645"/>
      <c r="M34" s="645"/>
      <c r="N34" s="645"/>
      <c r="O34" s="645"/>
      <c r="P34" s="645"/>
      <c r="Q34" s="645"/>
      <c r="R34" s="646"/>
      <c r="S34" s="740"/>
      <c r="T34" s="741"/>
      <c r="U34" s="741"/>
      <c r="V34" s="742"/>
      <c r="W34" s="206"/>
      <c r="X34" s="205"/>
      <c r="Y34" s="115" t="s">
        <v>801</v>
      </c>
      <c r="BA34" s="120">
        <v>33</v>
      </c>
      <c r="BB34" s="391">
        <v>230</v>
      </c>
      <c r="BC34" s="151" t="s">
        <v>285</v>
      </c>
      <c r="BD34" s="347">
        <v>0</v>
      </c>
      <c r="BF34" s="373">
        <v>33</v>
      </c>
      <c r="BG34" s="374">
        <v>230</v>
      </c>
      <c r="BH34" s="375" t="s">
        <v>285</v>
      </c>
      <c r="BI34" s="374">
        <v>2</v>
      </c>
    </row>
    <row r="35" spans="1:61" ht="15.75" x14ac:dyDescent="0.25">
      <c r="A35" s="215">
        <v>28</v>
      </c>
      <c r="B35" s="644" t="s">
        <v>231</v>
      </c>
      <c r="C35" s="645"/>
      <c r="D35" s="645"/>
      <c r="E35" s="645"/>
      <c r="F35" s="645"/>
      <c r="G35" s="645"/>
      <c r="H35" s="645"/>
      <c r="I35" s="645"/>
      <c r="J35" s="645"/>
      <c r="K35" s="645"/>
      <c r="L35" s="645"/>
      <c r="M35" s="645"/>
      <c r="N35" s="645"/>
      <c r="O35" s="645"/>
      <c r="P35" s="645"/>
      <c r="Q35" s="645"/>
      <c r="R35" s="646"/>
      <c r="S35" s="740"/>
      <c r="T35" s="741"/>
      <c r="U35" s="741"/>
      <c r="V35" s="742"/>
      <c r="W35" s="206"/>
      <c r="X35" s="205"/>
      <c r="Y35" s="124" t="s">
        <v>802</v>
      </c>
      <c r="BA35" s="120">
        <v>34</v>
      </c>
      <c r="BB35" s="391">
        <v>240</v>
      </c>
      <c r="BC35" s="151" t="s">
        <v>286</v>
      </c>
      <c r="BD35" s="122">
        <v>2</v>
      </c>
      <c r="BF35" s="374">
        <v>34</v>
      </c>
      <c r="BG35" s="374">
        <v>240</v>
      </c>
      <c r="BH35" s="375" t="s">
        <v>286</v>
      </c>
      <c r="BI35" s="374">
        <v>2</v>
      </c>
    </row>
    <row r="36" spans="1:61" ht="15.75" x14ac:dyDescent="0.25">
      <c r="A36" s="215">
        <v>29</v>
      </c>
      <c r="B36" s="644" t="s">
        <v>762</v>
      </c>
      <c r="C36" s="645"/>
      <c r="D36" s="645"/>
      <c r="E36" s="645"/>
      <c r="F36" s="645"/>
      <c r="G36" s="645"/>
      <c r="H36" s="645"/>
      <c r="I36" s="645"/>
      <c r="J36" s="645"/>
      <c r="K36" s="645"/>
      <c r="L36" s="645"/>
      <c r="M36" s="645"/>
      <c r="N36" s="645"/>
      <c r="O36" s="645"/>
      <c r="P36" s="645"/>
      <c r="Q36" s="645"/>
      <c r="R36" s="646"/>
      <c r="S36" s="740"/>
      <c r="T36" s="741"/>
      <c r="U36" s="741"/>
      <c r="V36" s="742"/>
      <c r="W36" s="206"/>
      <c r="Y36" s="124" t="s">
        <v>804</v>
      </c>
      <c r="AM36" s="115"/>
      <c r="BA36" s="120">
        <v>35</v>
      </c>
      <c r="BB36" s="391">
        <v>311</v>
      </c>
      <c r="BC36" s="151" t="s">
        <v>287</v>
      </c>
      <c r="BD36" s="347">
        <v>0</v>
      </c>
      <c r="BF36" s="373">
        <v>35</v>
      </c>
      <c r="BG36" s="374">
        <v>311</v>
      </c>
      <c r="BH36" s="375" t="s">
        <v>287</v>
      </c>
      <c r="BI36" s="374">
        <v>2</v>
      </c>
    </row>
    <row r="37" spans="1:61" ht="15" customHeight="1" thickBot="1" x14ac:dyDescent="0.3">
      <c r="A37" s="215">
        <v>30</v>
      </c>
      <c r="B37" s="644" t="s">
        <v>777</v>
      </c>
      <c r="C37" s="645"/>
      <c r="D37" s="645"/>
      <c r="E37" s="645"/>
      <c r="F37" s="645"/>
      <c r="G37" s="645"/>
      <c r="H37" s="645"/>
      <c r="I37" s="645"/>
      <c r="J37" s="645"/>
      <c r="K37" s="645"/>
      <c r="L37" s="645"/>
      <c r="M37" s="645"/>
      <c r="N37" s="645"/>
      <c r="O37" s="645"/>
      <c r="P37" s="645"/>
      <c r="Q37" s="645"/>
      <c r="R37" s="646"/>
      <c r="S37" s="232" t="str">
        <f>IF(V12=1,"No","Si")</f>
        <v>Si</v>
      </c>
      <c r="T37" s="212">
        <f>IF(S37="SI",20%,0%)</f>
        <v>0.2</v>
      </c>
      <c r="U37" s="750"/>
      <c r="V37" s="751"/>
      <c r="W37" s="206"/>
      <c r="Y37" s="124" t="s">
        <v>803</v>
      </c>
      <c r="AM37" s="115"/>
      <c r="BA37" s="120">
        <v>36</v>
      </c>
      <c r="BB37" s="391">
        <v>312</v>
      </c>
      <c r="BC37" s="151" t="s">
        <v>288</v>
      </c>
      <c r="BD37" s="347">
        <v>0</v>
      </c>
      <c r="BF37" s="374">
        <v>36</v>
      </c>
      <c r="BG37" s="374">
        <v>312</v>
      </c>
      <c r="BH37" s="375" t="s">
        <v>288</v>
      </c>
      <c r="BI37" s="374">
        <v>2</v>
      </c>
    </row>
    <row r="38" spans="1:61" ht="15.75" thickBot="1" x14ac:dyDescent="0.3">
      <c r="A38" s="206"/>
      <c r="B38" s="266"/>
      <c r="C38" s="266"/>
      <c r="D38" s="266"/>
      <c r="E38" s="266"/>
      <c r="F38" s="266"/>
      <c r="G38" s="266"/>
      <c r="H38" s="266"/>
      <c r="I38" s="266"/>
      <c r="J38" s="266"/>
      <c r="K38" s="266"/>
      <c r="L38" s="266"/>
      <c r="M38" s="266"/>
      <c r="N38" s="266"/>
      <c r="O38" s="266"/>
      <c r="P38" s="266"/>
      <c r="Q38" s="266"/>
      <c r="R38" s="266"/>
      <c r="S38" s="733" t="str">
        <f>IF(S37="SI","LOCAL ACTIVO","LOCAL A CERRAR")</f>
        <v>LOCAL ACTIVO</v>
      </c>
      <c r="T38" s="734"/>
      <c r="U38" s="734"/>
      <c r="V38" s="735"/>
      <c r="W38" s="274"/>
      <c r="Y38" s="124" t="s">
        <v>805</v>
      </c>
      <c r="AM38" s="115"/>
      <c r="BA38" s="120">
        <v>37</v>
      </c>
      <c r="BB38" s="391">
        <v>321</v>
      </c>
      <c r="BC38" s="151" t="s">
        <v>289</v>
      </c>
      <c r="BD38" s="347">
        <v>0</v>
      </c>
      <c r="BF38" s="373">
        <v>37</v>
      </c>
      <c r="BG38" s="374">
        <v>321</v>
      </c>
      <c r="BH38" s="375" t="s">
        <v>289</v>
      </c>
      <c r="BI38" s="374">
        <v>2</v>
      </c>
    </row>
    <row r="39" spans="1:61" x14ac:dyDescent="0.25">
      <c r="A39" s="125" t="str">
        <f>+A25</f>
        <v>RENG</v>
      </c>
      <c r="B39" s="264" t="s">
        <v>763</v>
      </c>
      <c r="C39" s="284"/>
      <c r="D39" s="284"/>
      <c r="E39" s="284"/>
      <c r="F39" s="277"/>
      <c r="G39" s="277"/>
      <c r="H39" s="277"/>
      <c r="I39" s="276"/>
      <c r="J39" s="285"/>
      <c r="K39" s="285"/>
      <c r="L39" s="285"/>
      <c r="M39" s="285"/>
      <c r="N39" s="285"/>
      <c r="O39" s="285"/>
      <c r="P39" s="285"/>
      <c r="Q39" s="285"/>
      <c r="R39" s="285"/>
      <c r="S39" s="285"/>
      <c r="T39" s="285"/>
      <c r="U39" s="285"/>
      <c r="V39" s="285"/>
      <c r="W39" s="285"/>
      <c r="Y39" s="124" t="s">
        <v>811</v>
      </c>
      <c r="AM39" s="115"/>
      <c r="BA39" s="120">
        <v>38</v>
      </c>
      <c r="BB39" s="391">
        <v>322</v>
      </c>
      <c r="BC39" s="151" t="s">
        <v>290</v>
      </c>
      <c r="BD39" s="347">
        <v>0</v>
      </c>
      <c r="BF39" s="374">
        <v>38</v>
      </c>
      <c r="BG39" s="374">
        <v>322</v>
      </c>
      <c r="BH39" s="375" t="s">
        <v>290</v>
      </c>
      <c r="BI39" s="374">
        <v>2</v>
      </c>
    </row>
    <row r="40" spans="1:61" ht="15.75" x14ac:dyDescent="0.25">
      <c r="A40" s="125">
        <v>35</v>
      </c>
      <c r="B40" s="126" t="s">
        <v>782</v>
      </c>
      <c r="C40" s="284"/>
      <c r="D40" s="284"/>
      <c r="E40" s="286"/>
      <c r="F40" s="277"/>
      <c r="G40" s="277"/>
      <c r="H40" s="277"/>
      <c r="I40" s="276"/>
      <c r="J40" s="287" t="s">
        <v>8</v>
      </c>
      <c r="K40" s="127" t="s">
        <v>783</v>
      </c>
      <c r="L40" s="127"/>
      <c r="M40" s="127"/>
      <c r="N40" s="127"/>
      <c r="O40" s="127"/>
      <c r="P40" s="287" t="str">
        <f>IF(J40="SI","NO","SI")</f>
        <v>NO</v>
      </c>
      <c r="Q40" s="353" t="s">
        <v>784</v>
      </c>
      <c r="R40" s="128"/>
      <c r="S40" s="128"/>
      <c r="T40" s="128">
        <v>4</v>
      </c>
      <c r="U40" s="129">
        <f>IF(P40="NO",0,V40)</f>
        <v>0</v>
      </c>
      <c r="V40" s="111">
        <v>1</v>
      </c>
      <c r="W40" s="285"/>
      <c r="Y40" s="124" t="s">
        <v>812</v>
      </c>
      <c r="AM40" s="115"/>
      <c r="BA40" s="120">
        <v>39</v>
      </c>
      <c r="BB40" s="391">
        <v>510</v>
      </c>
      <c r="BC40" s="151" t="s">
        <v>291</v>
      </c>
      <c r="BD40" s="122">
        <v>2</v>
      </c>
      <c r="BF40" s="373">
        <v>39</v>
      </c>
      <c r="BG40" s="374">
        <v>510</v>
      </c>
      <c r="BH40" s="375" t="s">
        <v>291</v>
      </c>
      <c r="BI40" s="374">
        <v>2</v>
      </c>
    </row>
    <row r="41" spans="1:61" x14ac:dyDescent="0.25">
      <c r="A41" s="130"/>
      <c r="B41" s="131"/>
      <c r="C41" s="278"/>
      <c r="D41" s="278"/>
      <c r="E41" s="278"/>
      <c r="F41" s="285"/>
      <c r="G41" s="285"/>
      <c r="H41" s="285"/>
      <c r="I41" s="285"/>
      <c r="J41" s="285"/>
      <c r="K41" s="285"/>
      <c r="L41" s="285"/>
      <c r="M41" s="285"/>
      <c r="N41" s="285"/>
      <c r="O41" s="285"/>
      <c r="P41" s="285"/>
      <c r="Q41" s="285"/>
      <c r="R41" s="285"/>
      <c r="S41" s="285"/>
      <c r="T41" s="285"/>
      <c r="U41" s="285"/>
      <c r="V41" s="285"/>
      <c r="W41" s="285"/>
      <c r="Y41" s="124" t="s">
        <v>806</v>
      </c>
      <c r="AM41" s="115"/>
      <c r="BA41" s="120">
        <v>40</v>
      </c>
      <c r="BB41" s="391">
        <v>520</v>
      </c>
      <c r="BC41" s="151" t="s">
        <v>292</v>
      </c>
      <c r="BD41" s="122">
        <v>2</v>
      </c>
      <c r="BF41" s="374">
        <v>40</v>
      </c>
      <c r="BG41" s="374">
        <v>520</v>
      </c>
      <c r="BH41" s="375" t="s">
        <v>292</v>
      </c>
      <c r="BI41" s="374">
        <v>2</v>
      </c>
    </row>
    <row r="42" spans="1:61" x14ac:dyDescent="0.25">
      <c r="A42" s="116"/>
      <c r="B42" s="736" t="s">
        <v>765</v>
      </c>
      <c r="C42" s="736"/>
      <c r="D42" s="736"/>
      <c r="E42" s="736"/>
      <c r="F42" s="736"/>
      <c r="G42" s="736"/>
      <c r="H42" s="736"/>
      <c r="I42" s="736"/>
      <c r="J42" s="736"/>
      <c r="K42" s="736"/>
      <c r="L42" s="736"/>
      <c r="M42" s="736"/>
      <c r="N42" s="736"/>
      <c r="O42" s="736"/>
      <c r="P42" s="736"/>
      <c r="Q42" s="736"/>
      <c r="R42" s="736"/>
      <c r="BA42" s="120">
        <v>41</v>
      </c>
      <c r="BB42" s="391">
        <v>610</v>
      </c>
      <c r="BC42" s="151" t="s">
        <v>293</v>
      </c>
      <c r="BD42" s="122">
        <v>2</v>
      </c>
      <c r="BF42" s="373">
        <v>41</v>
      </c>
      <c r="BG42" s="374">
        <v>610</v>
      </c>
      <c r="BH42" s="375" t="s">
        <v>293</v>
      </c>
      <c r="BI42" s="374">
        <v>2</v>
      </c>
    </row>
    <row r="43" spans="1:61" x14ac:dyDescent="0.25">
      <c r="B43" s="736"/>
      <c r="C43" s="736"/>
      <c r="D43" s="736"/>
      <c r="E43" s="736"/>
      <c r="F43" s="736"/>
      <c r="G43" s="736"/>
      <c r="H43" s="736"/>
      <c r="I43" s="736"/>
      <c r="J43" s="736"/>
      <c r="K43" s="736"/>
      <c r="L43" s="736"/>
      <c r="M43" s="736"/>
      <c r="N43" s="736"/>
      <c r="O43" s="736"/>
      <c r="P43" s="736"/>
      <c r="Q43" s="736"/>
      <c r="R43" s="736"/>
      <c r="BA43" s="120">
        <v>42</v>
      </c>
      <c r="BB43" s="391">
        <v>620</v>
      </c>
      <c r="BC43" s="151" t="s">
        <v>294</v>
      </c>
      <c r="BD43" s="122">
        <v>2</v>
      </c>
      <c r="BF43" s="374">
        <v>42</v>
      </c>
      <c r="BG43" s="374">
        <v>620</v>
      </c>
      <c r="BH43" s="375" t="s">
        <v>294</v>
      </c>
      <c r="BI43" s="374">
        <v>2</v>
      </c>
    </row>
    <row r="44" spans="1:61" ht="15.75" customHeight="1" x14ac:dyDescent="0.25">
      <c r="B44" s="931" t="s">
        <v>845</v>
      </c>
      <c r="C44" s="931"/>
      <c r="D44" s="931"/>
      <c r="E44" s="931"/>
      <c r="F44" s="931"/>
      <c r="G44" s="931"/>
      <c r="H44" s="931"/>
      <c r="I44" s="931"/>
      <c r="J44" s="931"/>
      <c r="K44" s="931"/>
      <c r="L44" s="931"/>
      <c r="M44" s="931"/>
      <c r="N44" s="931"/>
      <c r="O44" s="931"/>
      <c r="P44" s="931"/>
      <c r="Q44" s="931"/>
      <c r="R44" s="931"/>
      <c r="S44" s="931"/>
      <c r="T44" s="931"/>
      <c r="U44" s="931"/>
      <c r="V44" s="931"/>
      <c r="W44" s="931"/>
      <c r="X44" s="931"/>
      <c r="BA44" s="120">
        <v>43</v>
      </c>
      <c r="BB44" s="391">
        <v>710</v>
      </c>
      <c r="BC44" s="151" t="s">
        <v>295</v>
      </c>
      <c r="BD44" s="122">
        <v>2</v>
      </c>
      <c r="BF44" s="373">
        <v>43</v>
      </c>
      <c r="BG44" s="374">
        <v>710</v>
      </c>
      <c r="BH44" s="375" t="s">
        <v>295</v>
      </c>
      <c r="BI44" s="374">
        <v>2</v>
      </c>
    </row>
    <row r="45" spans="1:61" ht="15" customHeight="1" x14ac:dyDescent="0.25">
      <c r="B45" s="931"/>
      <c r="C45" s="931"/>
      <c r="D45" s="931"/>
      <c r="E45" s="931"/>
      <c r="F45" s="931"/>
      <c r="G45" s="931"/>
      <c r="H45" s="931"/>
      <c r="I45" s="931"/>
      <c r="J45" s="931"/>
      <c r="K45" s="931"/>
      <c r="L45" s="931"/>
      <c r="M45" s="931"/>
      <c r="N45" s="931"/>
      <c r="O45" s="931"/>
      <c r="P45" s="931"/>
      <c r="Q45" s="931"/>
      <c r="R45" s="931"/>
      <c r="S45" s="931"/>
      <c r="T45" s="931"/>
      <c r="U45" s="931"/>
      <c r="V45" s="931"/>
      <c r="W45" s="931"/>
      <c r="X45" s="931"/>
      <c r="Y45" s="134"/>
      <c r="Z45" s="134"/>
      <c r="AA45" s="134"/>
      <c r="AB45" s="134"/>
      <c r="AC45" s="398"/>
      <c r="AD45" s="398"/>
      <c r="AE45" s="401"/>
      <c r="AF45" s="401"/>
      <c r="AG45" s="401"/>
      <c r="AH45" s="401"/>
      <c r="AI45" s="401"/>
      <c r="BA45" s="120">
        <v>44</v>
      </c>
      <c r="BB45" s="391">
        <v>721</v>
      </c>
      <c r="BC45" s="151" t="s">
        <v>296</v>
      </c>
      <c r="BD45" s="122">
        <v>2</v>
      </c>
      <c r="BF45" s="374">
        <v>44</v>
      </c>
      <c r="BG45" s="374">
        <v>721</v>
      </c>
      <c r="BH45" s="375" t="s">
        <v>296</v>
      </c>
      <c r="BI45" s="374">
        <v>2</v>
      </c>
    </row>
    <row r="46" spans="1:61" x14ac:dyDescent="0.25">
      <c r="B46" s="233"/>
      <c r="C46" s="234"/>
      <c r="D46" s="234"/>
      <c r="E46" s="234"/>
      <c r="F46" s="234"/>
      <c r="G46" s="234"/>
      <c r="H46" s="130"/>
      <c r="I46" s="130"/>
      <c r="J46" s="205"/>
      <c r="K46" s="205"/>
      <c r="L46" s="205"/>
      <c r="M46" s="205"/>
      <c r="N46" s="134"/>
      <c r="O46" s="285"/>
      <c r="P46" s="285"/>
      <c r="Q46" s="285"/>
      <c r="R46" s="285"/>
      <c r="S46" s="285"/>
      <c r="T46" s="393"/>
      <c r="U46" s="434">
        <v>1</v>
      </c>
      <c r="V46" s="434"/>
      <c r="W46" s="434"/>
      <c r="X46" s="401"/>
      <c r="Y46" s="285"/>
      <c r="Z46" s="285"/>
      <c r="AA46" s="285"/>
      <c r="AB46" s="285"/>
      <c r="AC46" s="401"/>
      <c r="AD46" s="401"/>
      <c r="AE46" s="401"/>
      <c r="AF46" s="401"/>
      <c r="AG46" s="401"/>
      <c r="AH46" s="401"/>
      <c r="AI46" s="401"/>
      <c r="BA46" s="120">
        <v>45</v>
      </c>
      <c r="BB46" s="391">
        <v>722</v>
      </c>
      <c r="BC46" s="151" t="s">
        <v>297</v>
      </c>
      <c r="BD46" s="122">
        <v>2</v>
      </c>
      <c r="BF46" s="373">
        <v>45</v>
      </c>
      <c r="BG46" s="374">
        <v>722</v>
      </c>
      <c r="BH46" s="375" t="s">
        <v>297</v>
      </c>
      <c r="BI46" s="374">
        <v>2</v>
      </c>
    </row>
    <row r="47" spans="1:61" x14ac:dyDescent="0.25">
      <c r="B47" s="233"/>
      <c r="C47" s="234"/>
      <c r="D47" s="234"/>
      <c r="E47" s="234"/>
      <c r="F47" s="234"/>
      <c r="G47" s="234"/>
      <c r="H47" s="130"/>
      <c r="I47" s="130"/>
      <c r="J47" s="205"/>
      <c r="K47" s="205"/>
      <c r="L47" s="205"/>
      <c r="M47" s="205"/>
      <c r="N47" s="134"/>
      <c r="O47" s="285"/>
      <c r="P47" s="285"/>
      <c r="Q47" s="279"/>
      <c r="R47" s="743"/>
      <c r="S47" s="743"/>
      <c r="T47" s="401"/>
      <c r="U47" s="435"/>
      <c r="V47" s="401"/>
      <c r="W47" s="401"/>
      <c r="X47" s="401"/>
      <c r="Y47" s="285"/>
      <c r="Z47" s="279"/>
      <c r="AA47" s="341"/>
      <c r="AB47" s="341"/>
      <c r="AC47" s="402"/>
      <c r="AD47" s="402"/>
      <c r="AE47" s="402"/>
      <c r="AF47" s="401"/>
      <c r="AG47" s="401"/>
      <c r="AH47" s="401"/>
      <c r="AI47" s="401"/>
      <c r="BA47" s="120">
        <v>46</v>
      </c>
      <c r="BB47" s="391">
        <v>723</v>
      </c>
      <c r="BC47" s="151" t="s">
        <v>298</v>
      </c>
      <c r="BD47" s="122">
        <v>2</v>
      </c>
      <c r="BF47" s="374">
        <v>46</v>
      </c>
      <c r="BG47" s="374">
        <v>723</v>
      </c>
      <c r="BH47" s="375" t="s">
        <v>298</v>
      </c>
      <c r="BI47" s="374">
        <v>2</v>
      </c>
    </row>
    <row r="48" spans="1:61" ht="15.75" customHeight="1" x14ac:dyDescent="0.25">
      <c r="B48" s="233"/>
      <c r="C48" s="234"/>
      <c r="D48" s="234"/>
      <c r="E48" s="234"/>
      <c r="F48" s="234"/>
      <c r="G48" s="234"/>
      <c r="H48" s="130"/>
      <c r="I48" s="130"/>
      <c r="J48" s="205"/>
      <c r="K48" s="205"/>
      <c r="L48" s="205"/>
      <c r="M48" s="205"/>
      <c r="N48" s="134"/>
      <c r="O48" s="285"/>
      <c r="P48" s="285"/>
      <c r="Q48" s="285"/>
      <c r="R48" s="285"/>
      <c r="S48" s="285"/>
      <c r="T48" s="401"/>
      <c r="U48" s="434">
        <v>1</v>
      </c>
      <c r="V48" s="434"/>
      <c r="W48" s="434"/>
      <c r="X48" s="398"/>
      <c r="Y48" s="285"/>
      <c r="Z48" s="285"/>
      <c r="AA48" s="285"/>
      <c r="AB48" s="285"/>
      <c r="AC48" s="401"/>
      <c r="AD48" s="401"/>
      <c r="AE48" s="401"/>
      <c r="AF48" s="401"/>
      <c r="AG48" s="401"/>
      <c r="AH48" s="401"/>
      <c r="AI48" s="401"/>
      <c r="BA48" s="120">
        <v>47</v>
      </c>
      <c r="BB48" s="391">
        <v>729</v>
      </c>
      <c r="BC48" s="151" t="s">
        <v>299</v>
      </c>
      <c r="BD48" s="122">
        <v>2</v>
      </c>
      <c r="BF48" s="373">
        <v>47</v>
      </c>
      <c r="BG48" s="374">
        <v>729</v>
      </c>
      <c r="BH48" s="375" t="s">
        <v>299</v>
      </c>
      <c r="BI48" s="374">
        <v>2</v>
      </c>
    </row>
    <row r="49" spans="1:64" x14ac:dyDescent="0.25">
      <c r="B49" s="235"/>
      <c r="C49" s="130"/>
      <c r="D49" s="130"/>
      <c r="E49" s="130"/>
      <c r="F49" s="130"/>
      <c r="G49" s="130"/>
      <c r="H49" s="130"/>
      <c r="I49" s="130"/>
      <c r="J49" s="205"/>
      <c r="K49" s="205"/>
      <c r="L49" s="205"/>
      <c r="M49" s="205"/>
      <c r="N49" s="285"/>
      <c r="O49" s="285"/>
      <c r="P49" s="285"/>
      <c r="Q49" s="285"/>
      <c r="R49" s="285"/>
      <c r="S49" s="285"/>
      <c r="T49" s="401"/>
      <c r="U49" s="401"/>
      <c r="V49" s="401"/>
      <c r="W49" s="401"/>
      <c r="X49" s="436"/>
      <c r="Y49" s="285"/>
      <c r="Z49" s="285"/>
      <c r="AA49" s="285"/>
      <c r="AB49" s="285"/>
      <c r="AC49" s="401"/>
      <c r="AD49" s="401"/>
      <c r="AE49" s="401"/>
      <c r="AF49" s="401"/>
      <c r="AG49" s="401"/>
      <c r="AH49" s="401"/>
      <c r="AI49" s="401"/>
      <c r="BA49" s="120">
        <v>48</v>
      </c>
      <c r="BB49" s="391">
        <v>811</v>
      </c>
      <c r="BC49" s="151" t="s">
        <v>300</v>
      </c>
      <c r="BD49" s="122">
        <v>2</v>
      </c>
      <c r="BF49" s="374">
        <v>48</v>
      </c>
      <c r="BG49" s="374">
        <v>811</v>
      </c>
      <c r="BH49" s="375" t="s">
        <v>300</v>
      </c>
      <c r="BI49" s="374">
        <v>2</v>
      </c>
    </row>
    <row r="50" spans="1:64" ht="21" customHeight="1" thickBot="1" x14ac:dyDescent="0.3">
      <c r="B50" s="130"/>
      <c r="C50" s="130"/>
      <c r="D50" s="130"/>
      <c r="E50" s="130"/>
      <c r="F50" s="130"/>
      <c r="G50" s="130"/>
      <c r="H50" s="130"/>
      <c r="I50" s="130"/>
      <c r="J50" s="285"/>
      <c r="K50" s="285"/>
      <c r="L50" s="285"/>
      <c r="M50" s="285"/>
      <c r="N50" s="165"/>
      <c r="O50" s="165"/>
      <c r="P50" s="166"/>
      <c r="Q50" s="165"/>
      <c r="R50" s="165"/>
      <c r="S50" s="165"/>
      <c r="T50" s="401"/>
      <c r="U50" s="401"/>
      <c r="V50" s="401"/>
      <c r="W50" s="401"/>
      <c r="X50" s="401"/>
      <c r="Y50" s="285"/>
      <c r="Z50" s="285"/>
      <c r="AA50" s="285"/>
      <c r="AB50" s="285"/>
      <c r="AC50" s="401"/>
      <c r="AD50" s="401"/>
      <c r="AE50" s="401"/>
      <c r="AF50" s="401"/>
      <c r="AG50" s="401"/>
      <c r="AH50" s="401"/>
      <c r="AI50" s="401"/>
      <c r="BA50" s="120">
        <v>49</v>
      </c>
      <c r="BB50" s="391">
        <v>812</v>
      </c>
      <c r="BC50" s="151" t="s">
        <v>301</v>
      </c>
      <c r="BD50" s="122">
        <v>2</v>
      </c>
      <c r="BF50" s="373">
        <v>49</v>
      </c>
      <c r="BG50" s="374">
        <v>812</v>
      </c>
      <c r="BH50" s="375" t="s">
        <v>301</v>
      </c>
      <c r="BI50" s="374">
        <v>2</v>
      </c>
    </row>
    <row r="51" spans="1:64" x14ac:dyDescent="0.25">
      <c r="A51" s="288"/>
      <c r="B51" s="289"/>
      <c r="C51" s="289"/>
      <c r="D51" s="289"/>
      <c r="E51" s="289"/>
      <c r="F51" s="290"/>
      <c r="G51" s="290"/>
      <c r="H51" s="290"/>
      <c r="I51" s="290"/>
      <c r="J51" s="290"/>
      <c r="K51" s="290"/>
      <c r="L51" s="290"/>
      <c r="M51" s="290"/>
      <c r="N51" s="290"/>
      <c r="O51" s="290"/>
      <c r="P51" s="290"/>
      <c r="Q51" s="290"/>
      <c r="R51" s="290"/>
      <c r="S51" s="290"/>
      <c r="T51" s="290"/>
      <c r="U51" s="290"/>
      <c r="V51" s="290"/>
      <c r="W51" s="290"/>
      <c r="X51" s="269"/>
      <c r="Y51" s="290"/>
      <c r="Z51" s="290"/>
      <c r="AA51" s="290"/>
      <c r="AB51" s="290"/>
      <c r="AC51" s="403"/>
      <c r="AD51" s="403"/>
      <c r="AE51" s="403"/>
      <c r="AF51" s="403"/>
      <c r="AG51" s="403"/>
      <c r="AH51" s="403"/>
      <c r="AI51" s="403"/>
      <c r="AJ51" s="403"/>
      <c r="AK51" s="404"/>
      <c r="BA51" s="120">
        <v>50</v>
      </c>
      <c r="BB51" s="391">
        <v>820</v>
      </c>
      <c r="BC51" s="151" t="s">
        <v>302</v>
      </c>
      <c r="BD51" s="122">
        <v>2</v>
      </c>
      <c r="BF51" s="374">
        <v>50</v>
      </c>
      <c r="BG51" s="374">
        <v>820</v>
      </c>
      <c r="BH51" s="375" t="s">
        <v>302</v>
      </c>
      <c r="BI51" s="374">
        <v>2</v>
      </c>
    </row>
    <row r="52" spans="1:64" x14ac:dyDescent="0.25">
      <c r="A52" s="291"/>
      <c r="B52" s="285"/>
      <c r="C52" s="285"/>
      <c r="D52" s="285"/>
      <c r="E52" s="285"/>
      <c r="F52" s="285"/>
      <c r="G52" s="285"/>
      <c r="H52" s="285"/>
      <c r="I52" s="285"/>
      <c r="J52" s="285"/>
      <c r="K52" s="285"/>
      <c r="L52" s="285"/>
      <c r="M52" s="285"/>
      <c r="N52" s="285"/>
      <c r="O52" s="285"/>
      <c r="P52" s="285"/>
      <c r="Q52" s="285"/>
      <c r="R52" s="285"/>
      <c r="S52" s="285"/>
      <c r="T52" s="285"/>
      <c r="U52" s="285"/>
      <c r="V52" s="285"/>
      <c r="W52" s="285"/>
      <c r="X52" s="285"/>
      <c r="Y52" s="285"/>
      <c r="Z52" s="285"/>
      <c r="AA52" s="285"/>
      <c r="AB52" s="285"/>
      <c r="AC52" s="401"/>
      <c r="AD52" s="401"/>
      <c r="AE52" s="401"/>
      <c r="AF52" s="401"/>
      <c r="AG52" s="401"/>
      <c r="AH52" s="401"/>
      <c r="AI52" s="401"/>
      <c r="AJ52" s="401"/>
      <c r="AK52" s="405"/>
      <c r="BA52" s="120">
        <v>51</v>
      </c>
      <c r="BB52" s="391">
        <v>891</v>
      </c>
      <c r="BC52" s="151" t="s">
        <v>303</v>
      </c>
      <c r="BD52" s="122">
        <v>2</v>
      </c>
      <c r="BF52" s="373">
        <v>51</v>
      </c>
      <c r="BG52" s="374">
        <v>891</v>
      </c>
      <c r="BH52" s="375" t="s">
        <v>303</v>
      </c>
      <c r="BI52" s="374">
        <v>2</v>
      </c>
    </row>
    <row r="53" spans="1:64" x14ac:dyDescent="0.25">
      <c r="A53" s="291"/>
      <c r="B53" s="285"/>
      <c r="C53" s="285"/>
      <c r="D53" s="285"/>
      <c r="E53" s="285"/>
      <c r="F53" s="285"/>
      <c r="G53" s="285"/>
      <c r="H53" s="285"/>
      <c r="I53" s="285"/>
      <c r="J53" s="285"/>
      <c r="K53" s="285"/>
      <c r="L53" s="285"/>
      <c r="M53" s="285"/>
      <c r="N53" s="285"/>
      <c r="O53" s="285"/>
      <c r="P53" s="285"/>
      <c r="Q53" s="285"/>
      <c r="R53" s="285"/>
      <c r="S53" s="285"/>
      <c r="T53" s="285"/>
      <c r="U53" s="285"/>
      <c r="V53" s="285"/>
      <c r="W53" s="285"/>
      <c r="X53" s="285"/>
      <c r="Y53" s="285"/>
      <c r="Z53" s="285"/>
      <c r="AA53" s="285"/>
      <c r="AB53" s="285"/>
      <c r="AC53" s="401"/>
      <c r="AD53" s="401"/>
      <c r="AE53" s="401"/>
      <c r="AF53" s="401"/>
      <c r="AG53" s="401"/>
      <c r="AH53" s="401"/>
      <c r="AI53" s="401"/>
      <c r="AJ53" s="401"/>
      <c r="AK53" s="405"/>
      <c r="BA53" s="120">
        <v>52</v>
      </c>
      <c r="BB53" s="391">
        <v>892</v>
      </c>
      <c r="BC53" s="151" t="s">
        <v>304</v>
      </c>
      <c r="BD53" s="122">
        <v>2</v>
      </c>
      <c r="BF53" s="374">
        <v>52</v>
      </c>
      <c r="BG53" s="374">
        <v>892</v>
      </c>
      <c r="BH53" s="375" t="s">
        <v>304</v>
      </c>
      <c r="BI53" s="374">
        <v>2</v>
      </c>
    </row>
    <row r="54" spans="1:64" ht="18.75" x14ac:dyDescent="0.25">
      <c r="A54" s="291"/>
      <c r="B54" s="285"/>
      <c r="C54" s="285"/>
      <c r="D54" s="285"/>
      <c r="E54" s="285"/>
      <c r="F54" s="285"/>
      <c r="G54" s="285"/>
      <c r="H54" s="285"/>
      <c r="I54" s="285"/>
      <c r="J54" s="285"/>
      <c r="K54" s="285"/>
      <c r="L54" s="285"/>
      <c r="M54" s="285"/>
      <c r="N54" s="285"/>
      <c r="O54" s="285"/>
      <c r="P54" s="285"/>
      <c r="Q54" s="285"/>
      <c r="R54" s="285"/>
      <c r="S54" s="285"/>
      <c r="T54" s="285"/>
      <c r="U54" s="285"/>
      <c r="V54" s="285"/>
      <c r="W54" s="285"/>
      <c r="X54" s="285"/>
      <c r="Y54" s="285"/>
      <c r="Z54" s="285"/>
      <c r="AA54" s="285"/>
      <c r="AB54" s="285"/>
      <c r="AC54" s="401"/>
      <c r="AD54" s="401"/>
      <c r="AE54" s="401"/>
      <c r="AF54" s="401"/>
      <c r="AG54" s="401"/>
      <c r="AH54" s="401"/>
      <c r="AI54" s="401"/>
      <c r="AJ54" s="401"/>
      <c r="AK54" s="406"/>
      <c r="BA54" s="120">
        <v>53</v>
      </c>
      <c r="BB54" s="391">
        <v>899</v>
      </c>
      <c r="BC54" s="151" t="s">
        <v>305</v>
      </c>
      <c r="BD54" s="122">
        <v>2</v>
      </c>
      <c r="BF54" s="373">
        <v>53</v>
      </c>
      <c r="BG54" s="374">
        <v>899</v>
      </c>
      <c r="BH54" s="375" t="s">
        <v>305</v>
      </c>
      <c r="BI54" s="374">
        <v>2</v>
      </c>
    </row>
    <row r="55" spans="1:64" x14ac:dyDescent="0.25">
      <c r="A55" s="291"/>
      <c r="B55" s="285"/>
      <c r="C55" s="285"/>
      <c r="D55" s="285"/>
      <c r="E55" s="285"/>
      <c r="F55" s="285"/>
      <c r="G55" s="285"/>
      <c r="H55" s="285"/>
      <c r="I55" s="285"/>
      <c r="J55" s="285"/>
      <c r="K55" s="285"/>
      <c r="L55" s="285"/>
      <c r="M55" s="285"/>
      <c r="N55" s="285"/>
      <c r="O55" s="285"/>
      <c r="P55" s="285"/>
      <c r="Q55" s="285"/>
      <c r="R55" s="285"/>
      <c r="S55" s="285"/>
      <c r="T55" s="285"/>
      <c r="U55" s="285"/>
      <c r="V55" s="285"/>
      <c r="W55" s="285"/>
      <c r="X55" s="285"/>
      <c r="Y55" s="285"/>
      <c r="Z55" s="285"/>
      <c r="AA55" s="285"/>
      <c r="AB55" s="285"/>
      <c r="AC55" s="401"/>
      <c r="AD55" s="401"/>
      <c r="AE55" s="401"/>
      <c r="AF55" s="401"/>
      <c r="AG55" s="401"/>
      <c r="AH55" s="401"/>
      <c r="AI55" s="401"/>
      <c r="AJ55" s="401"/>
      <c r="AK55" s="407"/>
      <c r="BA55" s="120">
        <v>54</v>
      </c>
      <c r="BB55" s="391">
        <v>910</v>
      </c>
      <c r="BC55" s="151" t="s">
        <v>306</v>
      </c>
      <c r="BD55" s="348">
        <v>6</v>
      </c>
      <c r="BF55" s="374">
        <v>54</v>
      </c>
      <c r="BG55" s="374">
        <v>910</v>
      </c>
      <c r="BH55" s="375" t="s">
        <v>306</v>
      </c>
      <c r="BI55" s="374">
        <v>2</v>
      </c>
    </row>
    <row r="56" spans="1:64" ht="18.75" x14ac:dyDescent="0.25">
      <c r="A56" s="291"/>
      <c r="B56" s="285"/>
      <c r="C56" s="285"/>
      <c r="D56" s="285"/>
      <c r="E56" s="285"/>
      <c r="F56" s="285"/>
      <c r="G56" s="285"/>
      <c r="H56" s="285"/>
      <c r="I56" s="285"/>
      <c r="J56" s="285"/>
      <c r="K56" s="285"/>
      <c r="L56" s="285"/>
      <c r="M56" s="285"/>
      <c r="N56" s="285"/>
      <c r="O56" s="285"/>
      <c r="P56" s="285"/>
      <c r="Q56" s="285"/>
      <c r="R56" s="285"/>
      <c r="S56" s="285"/>
      <c r="T56" s="285"/>
      <c r="U56" s="285"/>
      <c r="V56" s="285"/>
      <c r="W56" s="285"/>
      <c r="X56" s="285"/>
      <c r="Y56" s="285"/>
      <c r="Z56" s="285"/>
      <c r="AA56" s="285"/>
      <c r="AB56" s="285"/>
      <c r="AC56" s="401"/>
      <c r="AD56" s="401"/>
      <c r="AE56" s="401"/>
      <c r="AF56" s="401"/>
      <c r="AG56" s="401"/>
      <c r="AH56" s="401"/>
      <c r="AI56" s="401"/>
      <c r="AJ56" s="401"/>
      <c r="AK56" s="408"/>
      <c r="BA56" s="120">
        <v>55</v>
      </c>
      <c r="BB56" s="391">
        <v>990</v>
      </c>
      <c r="BC56" s="151" t="s">
        <v>307</v>
      </c>
      <c r="BD56" s="348">
        <v>6</v>
      </c>
      <c r="BF56" s="373">
        <v>55</v>
      </c>
      <c r="BG56" s="374">
        <v>990</v>
      </c>
      <c r="BH56" s="375" t="s">
        <v>307</v>
      </c>
      <c r="BI56" s="374">
        <v>2</v>
      </c>
    </row>
    <row r="57" spans="1:64" x14ac:dyDescent="0.25">
      <c r="A57" s="291"/>
      <c r="B57" s="285"/>
      <c r="C57" s="285"/>
      <c r="D57" s="285"/>
      <c r="E57" s="285"/>
      <c r="F57" s="285"/>
      <c r="G57" s="285"/>
      <c r="H57" s="285"/>
      <c r="I57" s="285"/>
      <c r="J57" s="285"/>
      <c r="K57" s="285"/>
      <c r="L57" s="285"/>
      <c r="M57" s="285"/>
      <c r="N57" s="285"/>
      <c r="O57" s="285"/>
      <c r="P57" s="285"/>
      <c r="Q57" s="285"/>
      <c r="R57" s="285"/>
      <c r="S57" s="285"/>
      <c r="T57" s="285"/>
      <c r="U57" s="285"/>
      <c r="V57" s="285"/>
      <c r="W57" s="285"/>
      <c r="X57" s="285"/>
      <c r="Y57" s="285"/>
      <c r="Z57" s="285"/>
      <c r="AA57" s="285"/>
      <c r="AB57" s="285"/>
      <c r="AC57" s="401"/>
      <c r="AD57" s="401"/>
      <c r="AE57" s="401"/>
      <c r="AF57" s="401"/>
      <c r="AG57" s="401"/>
      <c r="AH57" s="401"/>
      <c r="AI57" s="401"/>
      <c r="AJ57" s="401"/>
      <c r="AK57" s="409"/>
      <c r="BA57" s="120">
        <v>56</v>
      </c>
      <c r="BB57" s="349">
        <v>1011</v>
      </c>
      <c r="BC57" s="151" t="s">
        <v>308</v>
      </c>
      <c r="BD57" s="122">
        <v>2</v>
      </c>
      <c r="BE57" s="292"/>
      <c r="BF57" s="377">
        <v>56</v>
      </c>
      <c r="BG57" s="377">
        <v>1011</v>
      </c>
      <c r="BH57" s="378" t="s">
        <v>308</v>
      </c>
      <c r="BI57" s="377">
        <v>2</v>
      </c>
    </row>
    <row r="58" spans="1:64" ht="21.75" customHeight="1" thickBot="1" x14ac:dyDescent="0.3">
      <c r="A58" s="270"/>
      <c r="B58" s="236"/>
      <c r="C58" s="236"/>
      <c r="D58" s="236"/>
      <c r="E58" s="236"/>
      <c r="F58" s="236"/>
      <c r="G58" s="236"/>
      <c r="H58" s="236"/>
      <c r="I58" s="236"/>
      <c r="J58" s="236"/>
      <c r="K58" s="236"/>
      <c r="L58" s="236"/>
      <c r="M58" s="236"/>
      <c r="N58" s="236"/>
      <c r="O58" s="236"/>
      <c r="P58" s="236"/>
      <c r="Q58" s="236"/>
      <c r="R58" s="236"/>
      <c r="S58" s="236"/>
      <c r="T58" s="236"/>
      <c r="U58" s="236"/>
      <c r="V58" s="236"/>
      <c r="W58" s="236"/>
      <c r="X58" s="285"/>
      <c r="Y58" s="236"/>
      <c r="Z58" s="236"/>
      <c r="AA58" s="236"/>
      <c r="AB58" s="236"/>
      <c r="AC58" s="410"/>
      <c r="AD58" s="410"/>
      <c r="AE58" s="410"/>
      <c r="AF58" s="410"/>
      <c r="AG58" s="410"/>
      <c r="AH58" s="410"/>
      <c r="AI58" s="410"/>
      <c r="AJ58" s="410"/>
      <c r="AK58" s="411"/>
      <c r="BA58" s="120">
        <v>57</v>
      </c>
      <c r="BB58" s="349">
        <v>1012</v>
      </c>
      <c r="BC58" s="151" t="s">
        <v>309</v>
      </c>
      <c r="BD58" s="122">
        <v>2</v>
      </c>
      <c r="BE58" s="292"/>
      <c r="BF58" s="379">
        <v>57</v>
      </c>
      <c r="BG58" s="377">
        <v>1012</v>
      </c>
      <c r="BH58" s="378" t="s">
        <v>309</v>
      </c>
      <c r="BI58" s="377">
        <v>2</v>
      </c>
    </row>
    <row r="59" spans="1:64" ht="23.25" customHeight="1" x14ac:dyDescent="0.25">
      <c r="A59" s="712" t="s">
        <v>183</v>
      </c>
      <c r="B59" s="713"/>
      <c r="C59" s="713"/>
      <c r="D59" s="713"/>
      <c r="E59" s="713"/>
      <c r="F59" s="713"/>
      <c r="G59" s="714" t="s">
        <v>819</v>
      </c>
      <c r="H59" s="715"/>
      <c r="I59" s="715"/>
      <c r="J59" s="715"/>
      <c r="K59" s="715"/>
      <c r="L59" s="715"/>
      <c r="M59" s="715"/>
      <c r="N59" s="715"/>
      <c r="O59" s="715"/>
      <c r="P59" s="716"/>
      <c r="Q59" s="717" t="str">
        <f>N3</f>
        <v>CÓDIGO ESTABLECIMIENTO</v>
      </c>
      <c r="R59" s="718"/>
      <c r="S59" s="718"/>
      <c r="T59" s="718"/>
      <c r="U59" s="719"/>
      <c r="V59" s="720" t="str">
        <f>IF(R3="","",+R3)</f>
        <v/>
      </c>
      <c r="W59" s="721"/>
      <c r="X59" s="721"/>
      <c r="Y59" s="721"/>
      <c r="Z59" s="721"/>
      <c r="AA59" s="721"/>
      <c r="AB59" s="721"/>
      <c r="AC59" s="722"/>
      <c r="AD59" s="723" t="s">
        <v>184</v>
      </c>
      <c r="AE59" s="723"/>
      <c r="AF59" s="723"/>
      <c r="AG59" s="723"/>
      <c r="AH59" s="723"/>
      <c r="AI59" s="723"/>
      <c r="AJ59" s="724"/>
      <c r="AK59" s="412"/>
      <c r="BA59" s="120">
        <v>58</v>
      </c>
      <c r="BB59" s="349">
        <v>1020</v>
      </c>
      <c r="BC59" s="151" t="s">
        <v>310</v>
      </c>
      <c r="BD59" s="122">
        <v>2</v>
      </c>
      <c r="BE59" s="292"/>
      <c r="BF59" s="377">
        <v>58</v>
      </c>
      <c r="BG59" s="377">
        <v>1020</v>
      </c>
      <c r="BH59" s="378" t="s">
        <v>310</v>
      </c>
      <c r="BI59" s="377">
        <v>2</v>
      </c>
    </row>
    <row r="60" spans="1:64" ht="16.5" customHeight="1" x14ac:dyDescent="0.25">
      <c r="A60" s="725" t="s">
        <v>185</v>
      </c>
      <c r="B60" s="726"/>
      <c r="C60" s="726"/>
      <c r="D60" s="726"/>
      <c r="E60" s="726"/>
      <c r="F60" s="726"/>
      <c r="G60" s="727" t="s">
        <v>849</v>
      </c>
      <c r="H60" s="728"/>
      <c r="I60" s="728"/>
      <c r="J60" s="728"/>
      <c r="K60" s="728"/>
      <c r="L60" s="728"/>
      <c r="M60" s="728"/>
      <c r="N60" s="728"/>
      <c r="O60" s="728"/>
      <c r="P60" s="728"/>
      <c r="Q60" s="729" t="s">
        <v>246</v>
      </c>
      <c r="R60" s="726"/>
      <c r="S60" s="726"/>
      <c r="T60" s="726"/>
      <c r="U60" s="628"/>
      <c r="V60" s="369" t="str">
        <f ca="1">CONCATENATE(E61,"-",M65,"-"&amp;TEXT(AG63,"ddmmyyyy"))</f>
        <v>2022--02022023</v>
      </c>
      <c r="W60" s="370"/>
      <c r="X60" s="370"/>
      <c r="Y60" s="370"/>
      <c r="Z60" s="370"/>
      <c r="AA60" s="370"/>
      <c r="AB60" s="370"/>
      <c r="AC60" s="413"/>
      <c r="AD60" s="730">
        <v>45016</v>
      </c>
      <c r="AE60" s="731"/>
      <c r="AF60" s="731"/>
      <c r="AG60" s="731"/>
      <c r="AH60" s="731"/>
      <c r="AI60" s="731"/>
      <c r="AJ60" s="732"/>
      <c r="AK60" s="414"/>
      <c r="BA60" s="120">
        <v>59</v>
      </c>
      <c r="BB60" s="349">
        <v>1030</v>
      </c>
      <c r="BC60" s="151" t="s">
        <v>311</v>
      </c>
      <c r="BD60" s="122"/>
      <c r="BE60" s="292"/>
      <c r="BF60" s="379">
        <v>59</v>
      </c>
      <c r="BG60" s="377">
        <v>1030</v>
      </c>
      <c r="BH60" s="378" t="s">
        <v>311</v>
      </c>
      <c r="BI60" s="377">
        <v>2</v>
      </c>
    </row>
    <row r="61" spans="1:64" ht="11.25" customHeight="1" x14ac:dyDescent="0.25">
      <c r="A61" s="687" t="s">
        <v>186</v>
      </c>
      <c r="B61" s="688"/>
      <c r="C61" s="688"/>
      <c r="D61" s="688"/>
      <c r="E61" s="691">
        <f>R5</f>
        <v>2022</v>
      </c>
      <c r="F61" s="692"/>
      <c r="G61" s="693"/>
      <c r="H61" s="697" t="s">
        <v>187</v>
      </c>
      <c r="I61" s="698"/>
      <c r="J61" s="698"/>
      <c r="K61" s="698"/>
      <c r="L61" s="698"/>
      <c r="M61" s="698"/>
      <c r="N61" s="698"/>
      <c r="O61" s="698"/>
      <c r="P61" s="698"/>
      <c r="Q61" s="698"/>
      <c r="R61" s="698"/>
      <c r="S61" s="698"/>
      <c r="T61" s="698"/>
      <c r="U61" s="698"/>
      <c r="V61" s="698"/>
      <c r="W61" s="161" t="s">
        <v>188</v>
      </c>
      <c r="X61" s="163"/>
      <c r="Y61" s="701" t="s">
        <v>189</v>
      </c>
      <c r="Z61" s="702"/>
      <c r="AA61" s="701" t="s">
        <v>190</v>
      </c>
      <c r="AB61" s="702"/>
      <c r="AC61" s="703" t="s">
        <v>191</v>
      </c>
      <c r="AD61" s="704"/>
      <c r="AE61" s="703" t="s">
        <v>192</v>
      </c>
      <c r="AF61" s="704"/>
      <c r="AG61" s="703" t="s">
        <v>193</v>
      </c>
      <c r="AH61" s="704"/>
      <c r="AI61" s="705" t="s">
        <v>194</v>
      </c>
      <c r="AJ61" s="706"/>
      <c r="AK61" s="415"/>
      <c r="BA61" s="120">
        <v>60</v>
      </c>
      <c r="BB61" s="349">
        <v>1031</v>
      </c>
      <c r="BC61" s="151" t="s">
        <v>855</v>
      </c>
      <c r="BD61" s="122">
        <v>2</v>
      </c>
      <c r="BE61" s="292"/>
      <c r="BF61" s="377">
        <v>60</v>
      </c>
      <c r="BG61" s="377">
        <v>1040</v>
      </c>
      <c r="BH61" s="378" t="s">
        <v>312</v>
      </c>
      <c r="BI61" s="377">
        <v>2</v>
      </c>
    </row>
    <row r="62" spans="1:64" ht="13.5" customHeight="1" x14ac:dyDescent="0.25">
      <c r="A62" s="689"/>
      <c r="B62" s="690"/>
      <c r="C62" s="690"/>
      <c r="D62" s="690"/>
      <c r="E62" s="694"/>
      <c r="F62" s="695"/>
      <c r="G62" s="696"/>
      <c r="H62" s="699"/>
      <c r="I62" s="700"/>
      <c r="J62" s="700"/>
      <c r="K62" s="700"/>
      <c r="L62" s="700"/>
      <c r="M62" s="700"/>
      <c r="N62" s="700"/>
      <c r="O62" s="700"/>
      <c r="P62" s="700"/>
      <c r="Q62" s="700"/>
      <c r="R62" s="700"/>
      <c r="S62" s="700"/>
      <c r="T62" s="700"/>
      <c r="U62" s="700"/>
      <c r="V62" s="700"/>
      <c r="W62" s="293"/>
      <c r="X62" s="249"/>
      <c r="Y62" s="707"/>
      <c r="Z62" s="708"/>
      <c r="AA62" s="707"/>
      <c r="AB62" s="708"/>
      <c r="AC62" s="709"/>
      <c r="AD62" s="710"/>
      <c r="AE62" s="709"/>
      <c r="AF62" s="710"/>
      <c r="AG62" s="709"/>
      <c r="AH62" s="710"/>
      <c r="AI62" s="709"/>
      <c r="AJ62" s="711"/>
      <c r="AK62" s="414"/>
      <c r="AL62" s="416"/>
      <c r="BA62" s="120">
        <v>61</v>
      </c>
      <c r="BB62" s="349">
        <v>1032</v>
      </c>
      <c r="BC62" s="151" t="s">
        <v>856</v>
      </c>
      <c r="BD62" s="122">
        <v>2</v>
      </c>
      <c r="BF62" s="373">
        <v>61</v>
      </c>
      <c r="BG62" s="374">
        <v>1051</v>
      </c>
      <c r="BH62" s="375" t="s">
        <v>313</v>
      </c>
      <c r="BI62" s="374">
        <v>2</v>
      </c>
    </row>
    <row r="63" spans="1:64" ht="11.25" customHeight="1" x14ac:dyDescent="0.25">
      <c r="A63" s="642" t="s">
        <v>195</v>
      </c>
      <c r="B63" s="643"/>
      <c r="C63" s="643"/>
      <c r="D63" s="643"/>
      <c r="E63" s="644" t="s">
        <v>158</v>
      </c>
      <c r="F63" s="645"/>
      <c r="G63" s="645"/>
      <c r="H63" s="645"/>
      <c r="I63" s="646"/>
      <c r="J63" s="130"/>
      <c r="K63" s="644" t="s">
        <v>196</v>
      </c>
      <c r="L63" s="646"/>
      <c r="M63" s="305"/>
      <c r="N63" s="644" t="s">
        <v>249</v>
      </c>
      <c r="O63" s="646"/>
      <c r="P63" s="162"/>
      <c r="Q63" s="336" t="s">
        <v>197</v>
      </c>
      <c r="R63" s="162"/>
      <c r="S63" s="162"/>
      <c r="T63" s="337"/>
      <c r="U63" s="311"/>
      <c r="V63" s="477"/>
      <c r="W63" s="477"/>
      <c r="X63" s="477"/>
      <c r="Y63" s="477"/>
      <c r="Z63" s="477"/>
      <c r="AA63" s="477"/>
      <c r="AB63" s="477"/>
      <c r="AC63" s="478"/>
      <c r="AD63" s="918" t="s">
        <v>198</v>
      </c>
      <c r="AE63" s="919"/>
      <c r="AF63" s="920"/>
      <c r="AG63" s="921">
        <f ca="1">TODAY()</f>
        <v>44959</v>
      </c>
      <c r="AH63" s="922"/>
      <c r="AI63" s="922"/>
      <c r="AJ63" s="923"/>
      <c r="AK63" s="415"/>
      <c r="AL63" s="416"/>
      <c r="AM63" s="292"/>
      <c r="BA63" s="120">
        <v>62</v>
      </c>
      <c r="BB63" s="349">
        <v>1033</v>
      </c>
      <c r="BC63" s="151" t="s">
        <v>857</v>
      </c>
      <c r="BD63" s="122">
        <v>2</v>
      </c>
      <c r="BF63" s="374">
        <v>62</v>
      </c>
      <c r="BG63" s="374">
        <v>1052</v>
      </c>
      <c r="BH63" s="375" t="s">
        <v>314</v>
      </c>
      <c r="BI63" s="374">
        <v>2</v>
      </c>
    </row>
    <row r="64" spans="1:64" s="292" customFormat="1" ht="18" customHeight="1" x14ac:dyDescent="0.3">
      <c r="A64" s="665" t="s">
        <v>199</v>
      </c>
      <c r="B64" s="666"/>
      <c r="C64" s="260">
        <v>1</v>
      </c>
      <c r="D64" s="682" t="s">
        <v>791</v>
      </c>
      <c r="E64" s="683"/>
      <c r="F64" s="683"/>
      <c r="G64" s="683"/>
      <c r="H64" s="683"/>
      <c r="I64" s="683"/>
      <c r="J64" s="684"/>
      <c r="K64" s="474" t="str">
        <f>IF(F7="","",CONCATENATE(F3," ",F4," ",F5," ",F6,"     ",F7))</f>
        <v/>
      </c>
      <c r="L64" s="475"/>
      <c r="M64" s="475"/>
      <c r="N64" s="475"/>
      <c r="O64" s="475"/>
      <c r="P64" s="475"/>
      <c r="Q64" s="475"/>
      <c r="R64" s="475"/>
      <c r="S64" s="475"/>
      <c r="T64" s="475"/>
      <c r="U64" s="475"/>
      <c r="V64" s="475"/>
      <c r="W64" s="475"/>
      <c r="X64" s="475"/>
      <c r="Y64" s="475"/>
      <c r="Z64" s="475"/>
      <c r="AA64" s="475"/>
      <c r="AB64" s="475"/>
      <c r="AC64" s="475"/>
      <c r="AD64" s="475"/>
      <c r="AE64" s="475"/>
      <c r="AF64" s="475"/>
      <c r="AG64" s="475"/>
      <c r="AH64" s="475"/>
      <c r="AI64" s="475"/>
      <c r="AJ64" s="476"/>
      <c r="AK64" s="417"/>
      <c r="AL64" s="416"/>
      <c r="AN64" s="275"/>
      <c r="AO64" s="275"/>
      <c r="BA64" s="120">
        <v>63</v>
      </c>
      <c r="BB64" s="349">
        <v>1040</v>
      </c>
      <c r="BC64" s="151" t="s">
        <v>312</v>
      </c>
      <c r="BD64" s="122">
        <v>2</v>
      </c>
      <c r="BE64" s="275"/>
      <c r="BF64" s="373">
        <v>63</v>
      </c>
      <c r="BG64" s="374">
        <v>1061</v>
      </c>
      <c r="BH64" s="375" t="s">
        <v>315</v>
      </c>
      <c r="BI64" s="374">
        <v>2</v>
      </c>
      <c r="BJ64" s="380"/>
      <c r="BK64" s="380"/>
      <c r="BL64" s="380"/>
    </row>
    <row r="65" spans="1:64" s="292" customFormat="1" ht="21.75" customHeight="1" x14ac:dyDescent="0.25">
      <c r="A65" s="667"/>
      <c r="B65" s="668"/>
      <c r="C65" s="132">
        <v>2</v>
      </c>
      <c r="D65" s="258" t="s">
        <v>200</v>
      </c>
      <c r="E65" s="259"/>
      <c r="F65" s="132" t="s">
        <v>0</v>
      </c>
      <c r="G65" s="259"/>
      <c r="H65" s="132" t="s">
        <v>201</v>
      </c>
      <c r="I65" s="259"/>
      <c r="J65" s="132" t="s">
        <v>202</v>
      </c>
      <c r="K65" s="259"/>
      <c r="L65" s="132"/>
      <c r="M65" s="685" t="str">
        <f>IF(F2="","",+F2)</f>
        <v/>
      </c>
      <c r="N65" s="686"/>
      <c r="O65" s="686"/>
      <c r="P65" s="686"/>
      <c r="Q65" s="686"/>
      <c r="R65" s="686"/>
      <c r="S65" s="686"/>
      <c r="T65" s="133" t="s">
        <v>30</v>
      </c>
      <c r="U65" s="637" t="str">
        <f>IF(F2="","",N2)</f>
        <v/>
      </c>
      <c r="V65" s="638"/>
      <c r="W65" s="647" t="s">
        <v>204</v>
      </c>
      <c r="X65" s="648"/>
      <c r="Y65" s="648"/>
      <c r="Z65" s="309"/>
      <c r="AA65" s="310"/>
      <c r="AB65" s="294"/>
      <c r="AC65" s="639" t="s">
        <v>205</v>
      </c>
      <c r="AD65" s="640"/>
      <c r="AE65" s="640"/>
      <c r="AF65" s="640"/>
      <c r="AG65" s="640"/>
      <c r="AH65" s="640"/>
      <c r="AI65" s="641"/>
      <c r="AJ65" s="418"/>
      <c r="AK65" s="419"/>
      <c r="AL65" s="416"/>
      <c r="BA65" s="120">
        <v>64</v>
      </c>
      <c r="BB65" s="349">
        <v>1051</v>
      </c>
      <c r="BC65" s="151" t="s">
        <v>313</v>
      </c>
      <c r="BD65" s="122">
        <v>2</v>
      </c>
      <c r="BE65" s="275"/>
      <c r="BF65" s="374">
        <v>64</v>
      </c>
      <c r="BG65" s="374">
        <v>1062</v>
      </c>
      <c r="BH65" s="375" t="s">
        <v>316</v>
      </c>
      <c r="BI65" s="374">
        <v>2</v>
      </c>
      <c r="BJ65" s="380"/>
      <c r="BK65" s="380"/>
      <c r="BL65" s="380"/>
    </row>
    <row r="66" spans="1:64" s="292" customFormat="1" ht="16.5" customHeight="1" x14ac:dyDescent="0.25">
      <c r="A66" s="667"/>
      <c r="B66" s="668"/>
      <c r="C66" s="671">
        <v>3</v>
      </c>
      <c r="D66" s="652" t="s">
        <v>739</v>
      </c>
      <c r="E66" s="673"/>
      <c r="F66" s="673"/>
      <c r="G66" s="673"/>
      <c r="H66" s="653"/>
      <c r="I66" s="637" t="str">
        <f>IF(N8="","",N8)</f>
        <v/>
      </c>
      <c r="J66" s="674"/>
      <c r="K66" s="674"/>
      <c r="L66" s="674"/>
      <c r="M66" s="674"/>
      <c r="N66" s="674"/>
      <c r="O66" s="674"/>
      <c r="P66" s="674"/>
      <c r="Q66" s="674"/>
      <c r="R66" s="674"/>
      <c r="S66" s="674"/>
      <c r="T66" s="674"/>
      <c r="U66" s="674"/>
      <c r="V66" s="674"/>
      <c r="W66" s="674"/>
      <c r="X66" s="674"/>
      <c r="Y66" s="674"/>
      <c r="Z66" s="674"/>
      <c r="AA66" s="674"/>
      <c r="AB66" s="674"/>
      <c r="AC66" s="674"/>
      <c r="AD66" s="674"/>
      <c r="AE66" s="674"/>
      <c r="AF66" s="674"/>
      <c r="AG66" s="674"/>
      <c r="AH66" s="674"/>
      <c r="AI66" s="674"/>
      <c r="AJ66" s="420"/>
      <c r="AK66" s="419"/>
      <c r="AL66" s="421"/>
      <c r="BA66" s="120">
        <v>65</v>
      </c>
      <c r="BB66" s="349">
        <v>1052</v>
      </c>
      <c r="BC66" s="151" t="s">
        <v>314</v>
      </c>
      <c r="BD66" s="122">
        <v>2</v>
      </c>
      <c r="BE66" s="275"/>
      <c r="BF66" s="373">
        <v>65</v>
      </c>
      <c r="BG66" s="374">
        <v>1063</v>
      </c>
      <c r="BH66" s="375" t="s">
        <v>317</v>
      </c>
      <c r="BI66" s="374">
        <v>2</v>
      </c>
      <c r="BJ66" s="380"/>
      <c r="BK66" s="380"/>
      <c r="BL66" s="380"/>
    </row>
    <row r="67" spans="1:64" s="292" customFormat="1" ht="15" customHeight="1" x14ac:dyDescent="0.25">
      <c r="A67" s="667"/>
      <c r="B67" s="668"/>
      <c r="C67" s="672"/>
      <c r="D67" s="652" t="s">
        <v>786</v>
      </c>
      <c r="E67" s="673"/>
      <c r="F67" s="673"/>
      <c r="G67" s="673"/>
      <c r="H67" s="673"/>
      <c r="I67" s="673"/>
      <c r="J67" s="653"/>
      <c r="K67" s="675" t="str">
        <f>IF(N9="","",+N9)</f>
        <v/>
      </c>
      <c r="L67" s="676"/>
      <c r="M67" s="677"/>
      <c r="N67" s="677"/>
      <c r="O67" s="677"/>
      <c r="P67" s="677"/>
      <c r="Q67" s="677"/>
      <c r="R67" s="677"/>
      <c r="S67" s="677"/>
      <c r="T67" s="678"/>
      <c r="U67" s="679" t="s">
        <v>787</v>
      </c>
      <c r="V67" s="680"/>
      <c r="W67" s="681"/>
      <c r="X67" s="675" t="str">
        <f>IF(N10="","",+N10)</f>
        <v/>
      </c>
      <c r="Y67" s="676"/>
      <c r="Z67" s="676"/>
      <c r="AA67" s="676"/>
      <c r="AB67" s="676"/>
      <c r="AC67" s="676"/>
      <c r="AD67" s="676"/>
      <c r="AE67" s="676"/>
      <c r="AF67" s="676"/>
      <c r="AG67" s="676"/>
      <c r="AH67" s="676"/>
      <c r="AI67" s="676"/>
      <c r="AJ67" s="917"/>
      <c r="AK67" s="422"/>
      <c r="AL67" s="421"/>
      <c r="BA67" s="120">
        <v>66</v>
      </c>
      <c r="BB67" s="349">
        <v>1061</v>
      </c>
      <c r="BC67" s="151" t="s">
        <v>315</v>
      </c>
      <c r="BD67" s="122">
        <v>2</v>
      </c>
      <c r="BE67" s="275"/>
      <c r="BF67" s="374">
        <v>66</v>
      </c>
      <c r="BG67" s="374">
        <v>1071</v>
      </c>
      <c r="BH67" s="375" t="s">
        <v>318</v>
      </c>
      <c r="BI67" s="374">
        <v>2</v>
      </c>
      <c r="BJ67" s="380"/>
      <c r="BK67" s="380"/>
      <c r="BL67" s="380"/>
    </row>
    <row r="68" spans="1:64" s="292" customFormat="1" ht="23.25" customHeight="1" x14ac:dyDescent="0.25">
      <c r="A68" s="669"/>
      <c r="B68" s="670"/>
      <c r="C68" s="258">
        <v>4</v>
      </c>
      <c r="D68" s="652" t="s">
        <v>740</v>
      </c>
      <c r="E68" s="653"/>
      <c r="F68" s="633" t="str">
        <f>IF(E11="","",E11)</f>
        <v/>
      </c>
      <c r="G68" s="634"/>
      <c r="H68" s="634"/>
      <c r="I68" s="634"/>
      <c r="J68" s="635"/>
      <c r="K68" s="654" t="s">
        <v>788</v>
      </c>
      <c r="L68" s="655"/>
      <c r="M68" s="656" t="str">
        <f>IF(N11="","",N11)</f>
        <v/>
      </c>
      <c r="N68" s="657"/>
      <c r="O68" s="657"/>
      <c r="P68" s="657"/>
      <c r="Q68" s="657"/>
      <c r="R68" s="657"/>
      <c r="S68" s="657"/>
      <c r="T68" s="657"/>
      <c r="U68" s="658"/>
      <c r="V68" s="659" t="s">
        <v>789</v>
      </c>
      <c r="W68" s="660"/>
      <c r="X68" s="660"/>
      <c r="Y68" s="661"/>
      <c r="Z68" s="164" t="str">
        <f>IF(H12="","",H12)</f>
        <v/>
      </c>
      <c r="AA68" s="662" t="s">
        <v>790</v>
      </c>
      <c r="AB68" s="663"/>
      <c r="AC68" s="663"/>
      <c r="AD68" s="664"/>
      <c r="AE68" s="649" t="str">
        <f>IF(N12="","",N12)</f>
        <v>RESPONSABLE IVA</v>
      </c>
      <c r="AF68" s="650"/>
      <c r="AG68" s="650"/>
      <c r="AH68" s="650"/>
      <c r="AI68" s="650"/>
      <c r="AJ68" s="651"/>
      <c r="AK68" s="423"/>
      <c r="AL68" s="421"/>
      <c r="BA68" s="120">
        <v>67</v>
      </c>
      <c r="BB68" s="349">
        <v>1062</v>
      </c>
      <c r="BC68" s="151" t="s">
        <v>316</v>
      </c>
      <c r="BD68" s="122">
        <v>2</v>
      </c>
      <c r="BE68" s="275"/>
      <c r="BF68" s="373">
        <v>67</v>
      </c>
      <c r="BG68" s="374">
        <v>1072</v>
      </c>
      <c r="BH68" s="375" t="s">
        <v>319</v>
      </c>
      <c r="BI68" s="374">
        <v>2</v>
      </c>
      <c r="BJ68" s="380"/>
      <c r="BK68" s="380"/>
      <c r="BL68" s="380"/>
    </row>
    <row r="69" spans="1:64" ht="18" customHeight="1" x14ac:dyDescent="0.25">
      <c r="A69" s="489" t="s">
        <v>206</v>
      </c>
      <c r="B69" s="490"/>
      <c r="C69" s="132">
        <v>8</v>
      </c>
      <c r="D69" s="317" t="s">
        <v>748</v>
      </c>
      <c r="E69" s="317"/>
      <c r="F69" s="317"/>
      <c r="G69" s="317"/>
      <c r="H69" s="317"/>
      <c r="I69" s="317"/>
      <c r="J69" s="317"/>
      <c r="K69" s="317"/>
      <c r="L69" s="317"/>
      <c r="M69" s="153"/>
      <c r="N69" s="153"/>
      <c r="O69" s="153"/>
      <c r="P69" s="153"/>
      <c r="Q69" s="153"/>
      <c r="R69" s="634"/>
      <c r="S69" s="634"/>
      <c r="T69" s="634"/>
      <c r="U69" s="634"/>
      <c r="V69" s="634"/>
      <c r="W69" s="634"/>
      <c r="X69" s="634"/>
      <c r="Y69" s="634"/>
      <c r="Z69" s="635"/>
      <c r="AA69" s="599">
        <f>ROUND(+R13,-3)</f>
        <v>0</v>
      </c>
      <c r="AB69" s="599"/>
      <c r="AC69" s="599"/>
      <c r="AD69" s="599"/>
      <c r="AE69" s="599"/>
      <c r="AF69" s="599"/>
      <c r="AG69" s="599"/>
      <c r="AH69" s="599"/>
      <c r="AI69" s="599"/>
      <c r="AJ69" s="600"/>
      <c r="AK69" s="423"/>
      <c r="BA69" s="120">
        <v>68</v>
      </c>
      <c r="BB69" s="349">
        <v>1063</v>
      </c>
      <c r="BC69" s="151" t="s">
        <v>317</v>
      </c>
      <c r="BD69" s="122">
        <v>2</v>
      </c>
      <c r="BF69" s="374">
        <v>68</v>
      </c>
      <c r="BG69" s="374">
        <v>1081</v>
      </c>
      <c r="BH69" s="375" t="s">
        <v>320</v>
      </c>
      <c r="BI69" s="374">
        <v>2</v>
      </c>
    </row>
    <row r="70" spans="1:64" ht="18" customHeight="1" x14ac:dyDescent="0.25">
      <c r="A70" s="489"/>
      <c r="B70" s="490"/>
      <c r="C70" s="132">
        <v>9</v>
      </c>
      <c r="D70" s="555" t="s">
        <v>207</v>
      </c>
      <c r="E70" s="556"/>
      <c r="F70" s="556"/>
      <c r="G70" s="556"/>
      <c r="H70" s="556"/>
      <c r="I70" s="556"/>
      <c r="J70" s="556"/>
      <c r="K70" s="556"/>
      <c r="L70" s="556"/>
      <c r="M70" s="556"/>
      <c r="N70" s="556"/>
      <c r="O70" s="634"/>
      <c r="P70" s="634"/>
      <c r="Q70" s="634"/>
      <c r="R70" s="634"/>
      <c r="S70" s="634"/>
      <c r="T70" s="634"/>
      <c r="U70" s="634"/>
      <c r="V70" s="634"/>
      <c r="W70" s="634"/>
      <c r="X70" s="634"/>
      <c r="Y70" s="634"/>
      <c r="Z70" s="635"/>
      <c r="AA70" s="599">
        <f>ROUND(+R14,-3)</f>
        <v>0</v>
      </c>
      <c r="AB70" s="599"/>
      <c r="AC70" s="599"/>
      <c r="AD70" s="599"/>
      <c r="AE70" s="599"/>
      <c r="AF70" s="599"/>
      <c r="AG70" s="599"/>
      <c r="AH70" s="599"/>
      <c r="AI70" s="599"/>
      <c r="AJ70" s="600"/>
      <c r="AK70" s="423"/>
      <c r="AM70" s="150"/>
      <c r="AN70" s="150"/>
      <c r="AO70" s="150"/>
      <c r="AP70" s="285"/>
      <c r="BA70" s="120">
        <v>69</v>
      </c>
      <c r="BB70" s="349">
        <v>1071</v>
      </c>
      <c r="BC70" s="151" t="s">
        <v>318</v>
      </c>
      <c r="BD70" s="122">
        <v>2</v>
      </c>
      <c r="BF70" s="373">
        <v>69</v>
      </c>
      <c r="BG70" s="374">
        <v>1082</v>
      </c>
      <c r="BH70" s="375" t="s">
        <v>321</v>
      </c>
      <c r="BI70" s="374">
        <v>2</v>
      </c>
    </row>
    <row r="71" spans="1:64" ht="18" customHeight="1" x14ac:dyDescent="0.25">
      <c r="A71" s="489"/>
      <c r="B71" s="490"/>
      <c r="C71" s="132">
        <v>10</v>
      </c>
      <c r="D71" s="316" t="s">
        <v>749</v>
      </c>
      <c r="E71" s="273"/>
      <c r="F71" s="273"/>
      <c r="G71" s="273"/>
      <c r="H71" s="273"/>
      <c r="I71" s="273"/>
      <c r="J71" s="273"/>
      <c r="K71" s="273"/>
      <c r="L71" s="273"/>
      <c r="M71" s="273"/>
      <c r="N71" s="273"/>
      <c r="O71" s="273"/>
      <c r="P71" s="273"/>
      <c r="Q71" s="273"/>
      <c r="R71" s="273"/>
      <c r="S71" s="273"/>
      <c r="T71" s="273"/>
      <c r="U71" s="273"/>
      <c r="V71" s="634"/>
      <c r="W71" s="634"/>
      <c r="X71" s="634"/>
      <c r="Y71" s="634"/>
      <c r="Z71" s="635"/>
      <c r="AA71" s="463">
        <f>ROUND(AA69-AA70,-3)</f>
        <v>0</v>
      </c>
      <c r="AB71" s="463"/>
      <c r="AC71" s="463"/>
      <c r="AD71" s="463"/>
      <c r="AE71" s="463"/>
      <c r="AF71" s="463"/>
      <c r="AG71" s="463"/>
      <c r="AH71" s="463"/>
      <c r="AI71" s="463"/>
      <c r="AJ71" s="464"/>
      <c r="AK71" s="423"/>
      <c r="AM71" s="285"/>
      <c r="AN71" s="150"/>
      <c r="AO71" s="150"/>
      <c r="AP71" s="150"/>
      <c r="BA71" s="120">
        <v>70</v>
      </c>
      <c r="BB71" s="349">
        <v>1072</v>
      </c>
      <c r="BC71" s="151" t="s">
        <v>319</v>
      </c>
      <c r="BD71" s="122">
        <v>2</v>
      </c>
      <c r="BF71" s="374">
        <v>70</v>
      </c>
      <c r="BG71" s="374">
        <v>1083</v>
      </c>
      <c r="BH71" s="375" t="s">
        <v>322</v>
      </c>
      <c r="BI71" s="374">
        <v>2</v>
      </c>
    </row>
    <row r="72" spans="1:64" ht="18" customHeight="1" x14ac:dyDescent="0.25">
      <c r="A72" s="489"/>
      <c r="B72" s="490"/>
      <c r="C72" s="132">
        <v>11</v>
      </c>
      <c r="D72" s="555" t="s">
        <v>208</v>
      </c>
      <c r="E72" s="556"/>
      <c r="F72" s="556"/>
      <c r="G72" s="556"/>
      <c r="H72" s="556"/>
      <c r="I72" s="556"/>
      <c r="J72" s="556"/>
      <c r="K72" s="556"/>
      <c r="L72" s="556"/>
      <c r="M72" s="556"/>
      <c r="N72" s="556"/>
      <c r="O72" s="556"/>
      <c r="P72" s="556"/>
      <c r="Q72" s="634"/>
      <c r="R72" s="634"/>
      <c r="S72" s="634"/>
      <c r="T72" s="634"/>
      <c r="U72" s="634"/>
      <c r="V72" s="634"/>
      <c r="W72" s="634"/>
      <c r="X72" s="634"/>
      <c r="Y72" s="634"/>
      <c r="Z72" s="635"/>
      <c r="AA72" s="460">
        <f>S26</f>
        <v>0</v>
      </c>
      <c r="AB72" s="460"/>
      <c r="AC72" s="460"/>
      <c r="AD72" s="460"/>
      <c r="AE72" s="460"/>
      <c r="AF72" s="460"/>
      <c r="AG72" s="460"/>
      <c r="AH72" s="460"/>
      <c r="AI72" s="460"/>
      <c r="AJ72" s="461"/>
      <c r="AK72" s="423"/>
      <c r="AM72" s="285"/>
      <c r="AN72" s="150"/>
      <c r="AO72" s="150"/>
      <c r="BA72" s="120">
        <v>71</v>
      </c>
      <c r="BB72" s="349">
        <v>1081</v>
      </c>
      <c r="BC72" s="151" t="s">
        <v>320</v>
      </c>
      <c r="BD72" s="122">
        <v>2</v>
      </c>
      <c r="BF72" s="373">
        <v>71</v>
      </c>
      <c r="BG72" s="374">
        <v>1084</v>
      </c>
      <c r="BH72" s="375" t="s">
        <v>323</v>
      </c>
      <c r="BI72" s="374">
        <v>2</v>
      </c>
    </row>
    <row r="73" spans="1:64" ht="18" customHeight="1" x14ac:dyDescent="0.25">
      <c r="A73" s="489"/>
      <c r="B73" s="490"/>
      <c r="C73" s="132">
        <v>12</v>
      </c>
      <c r="D73" s="555" t="s">
        <v>209</v>
      </c>
      <c r="E73" s="556"/>
      <c r="F73" s="556"/>
      <c r="G73" s="556"/>
      <c r="H73" s="556"/>
      <c r="I73" s="556"/>
      <c r="J73" s="556"/>
      <c r="K73" s="556"/>
      <c r="L73" s="556"/>
      <c r="M73" s="634"/>
      <c r="N73" s="634"/>
      <c r="O73" s="634"/>
      <c r="P73" s="634"/>
      <c r="Q73" s="634"/>
      <c r="R73" s="634"/>
      <c r="S73" s="634"/>
      <c r="T73" s="634"/>
      <c r="U73" s="634"/>
      <c r="V73" s="634"/>
      <c r="W73" s="634"/>
      <c r="X73" s="634"/>
      <c r="Y73" s="634"/>
      <c r="Z73" s="635"/>
      <c r="AA73" s="460">
        <f>S27</f>
        <v>0</v>
      </c>
      <c r="AB73" s="460"/>
      <c r="AC73" s="460"/>
      <c r="AD73" s="460"/>
      <c r="AE73" s="460"/>
      <c r="AF73" s="460"/>
      <c r="AG73" s="460"/>
      <c r="AH73" s="460"/>
      <c r="AI73" s="460"/>
      <c r="AJ73" s="461"/>
      <c r="AK73" s="422"/>
      <c r="AL73" s="398"/>
      <c r="AM73" s="285"/>
      <c r="AN73" s="285"/>
      <c r="AO73" s="285"/>
      <c r="AP73" s="285"/>
      <c r="AQ73" s="285"/>
      <c r="AR73" s="285"/>
      <c r="AS73" s="285"/>
      <c r="AT73" s="285"/>
      <c r="AU73" s="285"/>
      <c r="BA73" s="120">
        <v>72</v>
      </c>
      <c r="BB73" s="349">
        <v>1082</v>
      </c>
      <c r="BC73" s="151" t="s">
        <v>321</v>
      </c>
      <c r="BD73" s="122">
        <v>2</v>
      </c>
      <c r="BF73" s="374">
        <v>72</v>
      </c>
      <c r="BG73" s="374">
        <v>1089</v>
      </c>
      <c r="BH73" s="375" t="s">
        <v>324</v>
      </c>
      <c r="BI73" s="374">
        <v>2</v>
      </c>
    </row>
    <row r="74" spans="1:64" ht="18" customHeight="1" x14ac:dyDescent="0.25">
      <c r="A74" s="489"/>
      <c r="B74" s="490"/>
      <c r="C74" s="132">
        <v>13</v>
      </c>
      <c r="D74" s="555" t="s">
        <v>210</v>
      </c>
      <c r="E74" s="556"/>
      <c r="F74" s="556"/>
      <c r="G74" s="556"/>
      <c r="H74" s="556"/>
      <c r="I74" s="556"/>
      <c r="J74" s="556"/>
      <c r="K74" s="556"/>
      <c r="L74" s="556"/>
      <c r="M74" s="556"/>
      <c r="N74" s="556"/>
      <c r="O74" s="634"/>
      <c r="P74" s="634"/>
      <c r="Q74" s="634"/>
      <c r="R74" s="634"/>
      <c r="S74" s="634"/>
      <c r="T74" s="634"/>
      <c r="U74" s="634"/>
      <c r="V74" s="634"/>
      <c r="W74" s="634"/>
      <c r="X74" s="634"/>
      <c r="Y74" s="634"/>
      <c r="Z74" s="635"/>
      <c r="AA74" s="460">
        <f>S28</f>
        <v>0</v>
      </c>
      <c r="AB74" s="460"/>
      <c r="AC74" s="460"/>
      <c r="AD74" s="460"/>
      <c r="AE74" s="460"/>
      <c r="AF74" s="460"/>
      <c r="AG74" s="460"/>
      <c r="AH74" s="460"/>
      <c r="AI74" s="460"/>
      <c r="AJ74" s="461"/>
      <c r="AK74" s="414"/>
      <c r="AL74" s="424"/>
      <c r="AM74" s="159" t="s">
        <v>774</v>
      </c>
      <c r="AN74" s="295"/>
      <c r="AO74" s="295"/>
      <c r="AP74" s="295"/>
      <c r="AQ74" s="295"/>
      <c r="AR74" s="295"/>
      <c r="AS74" s="296"/>
      <c r="AW74" s="116"/>
      <c r="BA74" s="120">
        <v>73</v>
      </c>
      <c r="BB74" s="349">
        <v>1083</v>
      </c>
      <c r="BC74" s="151" t="s">
        <v>322</v>
      </c>
      <c r="BD74" s="122">
        <v>2</v>
      </c>
      <c r="BF74" s="373">
        <v>73</v>
      </c>
      <c r="BG74" s="374">
        <v>1090</v>
      </c>
      <c r="BH74" s="375" t="s">
        <v>325</v>
      </c>
      <c r="BI74" s="374">
        <v>2</v>
      </c>
    </row>
    <row r="75" spans="1:64" ht="18" customHeight="1" x14ac:dyDescent="0.25">
      <c r="A75" s="489"/>
      <c r="B75" s="490"/>
      <c r="C75" s="132">
        <v>14</v>
      </c>
      <c r="D75" s="330" t="s">
        <v>211</v>
      </c>
      <c r="E75" s="273"/>
      <c r="F75" s="273"/>
      <c r="G75" s="273"/>
      <c r="H75" s="273"/>
      <c r="I75" s="273"/>
      <c r="J75" s="273"/>
      <c r="K75" s="273"/>
      <c r="L75" s="273"/>
      <c r="M75" s="273"/>
      <c r="N75" s="273"/>
      <c r="O75" s="273"/>
      <c r="P75" s="273"/>
      <c r="Q75" s="273"/>
      <c r="R75" s="273"/>
      <c r="S75" s="273"/>
      <c r="T75" s="273"/>
      <c r="U75" s="634"/>
      <c r="V75" s="634"/>
      <c r="W75" s="634"/>
      <c r="X75" s="634"/>
      <c r="Y75" s="634"/>
      <c r="Z75" s="635"/>
      <c r="AA75" s="460">
        <f>S29</f>
        <v>0</v>
      </c>
      <c r="AB75" s="460"/>
      <c r="AC75" s="460"/>
      <c r="AD75" s="460"/>
      <c r="AE75" s="460"/>
      <c r="AF75" s="460"/>
      <c r="AG75" s="460"/>
      <c r="AH75" s="460"/>
      <c r="AI75" s="460"/>
      <c r="AJ75" s="461"/>
      <c r="AK75" s="419"/>
      <c r="AL75" s="424"/>
      <c r="AM75" s="457">
        <f>ROUND(AA71/12,-3)</f>
        <v>0</v>
      </c>
      <c r="AN75" s="458"/>
      <c r="AO75" s="458"/>
      <c r="AP75" s="458"/>
      <c r="AQ75" s="458"/>
      <c r="AR75" s="458"/>
      <c r="AS75" s="459"/>
      <c r="BA75" s="120">
        <v>74</v>
      </c>
      <c r="BB75" s="349">
        <v>1084</v>
      </c>
      <c r="BC75" s="151" t="s">
        <v>323</v>
      </c>
      <c r="BD75" s="122">
        <v>2</v>
      </c>
      <c r="BF75" s="374">
        <v>74</v>
      </c>
      <c r="BG75" s="374">
        <v>1101</v>
      </c>
      <c r="BH75" s="375" t="s">
        <v>326</v>
      </c>
      <c r="BI75" s="374">
        <v>2</v>
      </c>
    </row>
    <row r="76" spans="1:64" ht="18" customHeight="1" x14ac:dyDescent="0.25">
      <c r="A76" s="489"/>
      <c r="B76" s="490"/>
      <c r="C76" s="132">
        <v>15</v>
      </c>
      <c r="D76" s="330" t="s">
        <v>212</v>
      </c>
      <c r="E76" s="273"/>
      <c r="F76" s="273"/>
      <c r="G76" s="273"/>
      <c r="H76" s="273"/>
      <c r="I76" s="273"/>
      <c r="J76" s="273"/>
      <c r="K76" s="273"/>
      <c r="L76" s="273"/>
      <c r="M76" s="273"/>
      <c r="N76" s="273"/>
      <c r="O76" s="273"/>
      <c r="P76" s="273"/>
      <c r="Q76" s="273"/>
      <c r="R76" s="273"/>
      <c r="S76" s="273"/>
      <c r="T76" s="273"/>
      <c r="U76" s="273"/>
      <c r="V76" s="634"/>
      <c r="W76" s="634"/>
      <c r="X76" s="634"/>
      <c r="Y76" s="634"/>
      <c r="Z76" s="635"/>
      <c r="AA76" s="460">
        <f>S30</f>
        <v>0</v>
      </c>
      <c r="AB76" s="460"/>
      <c r="AC76" s="460"/>
      <c r="AD76" s="460"/>
      <c r="AE76" s="460"/>
      <c r="AF76" s="460"/>
      <c r="AG76" s="460"/>
      <c r="AH76" s="460"/>
      <c r="AI76" s="460"/>
      <c r="AJ76" s="461"/>
      <c r="AK76" s="419"/>
      <c r="AM76" s="312"/>
      <c r="AN76" s="314"/>
      <c r="AO76" s="314" t="s">
        <v>778</v>
      </c>
      <c r="AP76" s="314"/>
      <c r="AQ76" s="135"/>
      <c r="AR76" s="314"/>
      <c r="AS76" s="313"/>
      <c r="AV76" s="285"/>
      <c r="AW76" s="285"/>
      <c r="AX76" s="285"/>
      <c r="AY76" s="285"/>
      <c r="AZ76" s="285"/>
      <c r="BA76" s="120">
        <v>75</v>
      </c>
      <c r="BB76" s="349">
        <v>1089</v>
      </c>
      <c r="BC76" s="151" t="s">
        <v>324</v>
      </c>
      <c r="BD76" s="122">
        <v>2</v>
      </c>
      <c r="BF76" s="373">
        <v>75</v>
      </c>
      <c r="BG76" s="374">
        <v>1102</v>
      </c>
      <c r="BH76" s="375" t="s">
        <v>327</v>
      </c>
      <c r="BI76" s="374">
        <v>2</v>
      </c>
    </row>
    <row r="77" spans="1:64" ht="18" customHeight="1" x14ac:dyDescent="0.25">
      <c r="A77" s="489"/>
      <c r="B77" s="490"/>
      <c r="C77" s="132">
        <v>16</v>
      </c>
      <c r="D77" s="154" t="s">
        <v>822</v>
      </c>
      <c r="E77" s="154"/>
      <c r="F77" s="154"/>
      <c r="G77" s="154"/>
      <c r="H77" s="154"/>
      <c r="I77" s="154"/>
      <c r="J77" s="154"/>
      <c r="K77" s="154"/>
      <c r="L77" s="154"/>
      <c r="M77" s="154"/>
      <c r="N77" s="154"/>
      <c r="O77" s="154"/>
      <c r="P77" s="154"/>
      <c r="Q77" s="154"/>
      <c r="R77" s="154"/>
      <c r="S77" s="334"/>
      <c r="T77" s="616"/>
      <c r="U77" s="616"/>
      <c r="V77" s="616"/>
      <c r="W77" s="616"/>
      <c r="X77" s="616"/>
      <c r="Y77" s="616"/>
      <c r="Z77" s="617"/>
      <c r="AA77" s="462">
        <f>ROUND(AA71-AA72-AA73-AA74-AA75-AA76,-3)</f>
        <v>0</v>
      </c>
      <c r="AB77" s="463"/>
      <c r="AC77" s="463"/>
      <c r="AD77" s="463"/>
      <c r="AE77" s="463"/>
      <c r="AF77" s="463"/>
      <c r="AG77" s="463"/>
      <c r="AH77" s="463"/>
      <c r="AI77" s="463"/>
      <c r="AJ77" s="464"/>
      <c r="AK77" s="419"/>
      <c r="AL77" s="424"/>
      <c r="AM77" s="457">
        <f>ROUND(AM75/30,-3)</f>
        <v>0</v>
      </c>
      <c r="AN77" s="458"/>
      <c r="AO77" s="458"/>
      <c r="AP77" s="458"/>
      <c r="AQ77" s="458"/>
      <c r="AR77" s="458"/>
      <c r="AS77" s="459"/>
      <c r="AV77" s="285"/>
      <c r="AW77" s="285"/>
      <c r="AX77" s="285"/>
      <c r="BA77" s="120">
        <v>76</v>
      </c>
      <c r="BB77" s="349">
        <v>1090</v>
      </c>
      <c r="BC77" s="151" t="s">
        <v>325</v>
      </c>
      <c r="BD77" s="122">
        <v>2</v>
      </c>
      <c r="BF77" s="374">
        <v>76</v>
      </c>
      <c r="BG77" s="374">
        <v>1103</v>
      </c>
      <c r="BH77" s="375" t="s">
        <v>328</v>
      </c>
      <c r="BI77" s="374">
        <v>2</v>
      </c>
    </row>
    <row r="78" spans="1:64" ht="18" customHeight="1" x14ac:dyDescent="0.25">
      <c r="A78" s="609" t="s">
        <v>213</v>
      </c>
      <c r="B78" s="610"/>
      <c r="C78" s="615" t="s">
        <v>214</v>
      </c>
      <c r="D78" s="616"/>
      <c r="E78" s="616"/>
      <c r="F78" s="616"/>
      <c r="G78" s="616"/>
      <c r="H78" s="617"/>
      <c r="I78" s="615" t="s">
        <v>215</v>
      </c>
      <c r="J78" s="616"/>
      <c r="K78" s="616"/>
      <c r="L78" s="616"/>
      <c r="M78" s="617"/>
      <c r="N78" s="618" t="s">
        <v>216</v>
      </c>
      <c r="O78" s="618"/>
      <c r="P78" s="618"/>
      <c r="Q78" s="618"/>
      <c r="R78" s="618"/>
      <c r="S78" s="618"/>
      <c r="T78" s="338" t="s">
        <v>217</v>
      </c>
      <c r="U78" s="334"/>
      <c r="V78" s="334"/>
      <c r="W78" s="334"/>
      <c r="X78" s="334"/>
      <c r="Y78" s="334"/>
      <c r="Z78" s="335"/>
      <c r="AA78" s="619" t="s">
        <v>218</v>
      </c>
      <c r="AB78" s="619"/>
      <c r="AC78" s="619"/>
      <c r="AD78" s="619"/>
      <c r="AE78" s="619"/>
      <c r="AF78" s="619"/>
      <c r="AG78" s="619"/>
      <c r="AH78" s="619"/>
      <c r="AI78" s="619"/>
      <c r="AJ78" s="620"/>
      <c r="AK78" s="419"/>
      <c r="AL78" s="424"/>
      <c r="AM78" s="136"/>
      <c r="AN78" s="136"/>
      <c r="AO78" s="136"/>
      <c r="AP78" s="136"/>
      <c r="AQ78" s="136"/>
      <c r="AR78" s="136"/>
      <c r="AS78" s="136"/>
      <c r="AT78" s="136"/>
      <c r="AU78" s="136"/>
      <c r="AV78" s="285"/>
      <c r="AW78" s="285"/>
      <c r="AX78" s="285"/>
      <c r="BA78" s="120">
        <v>77</v>
      </c>
      <c r="BB78" s="349">
        <v>1101</v>
      </c>
      <c r="BC78" s="151" t="s">
        <v>326</v>
      </c>
      <c r="BD78" s="122">
        <v>2</v>
      </c>
      <c r="BF78" s="373">
        <v>77</v>
      </c>
      <c r="BG78" s="374">
        <v>1104</v>
      </c>
      <c r="BH78" s="375" t="s">
        <v>329</v>
      </c>
      <c r="BI78" s="374">
        <v>2</v>
      </c>
    </row>
    <row r="79" spans="1:64" ht="18" customHeight="1" x14ac:dyDescent="0.25">
      <c r="A79" s="611"/>
      <c r="B79" s="612"/>
      <c r="C79" s="621" t="s">
        <v>797</v>
      </c>
      <c r="D79" s="622"/>
      <c r="E79" s="622"/>
      <c r="F79" s="622"/>
      <c r="G79" s="622"/>
      <c r="H79" s="622"/>
      <c r="I79" s="623" t="str">
        <f>IF(H13="","",+H13)</f>
        <v/>
      </c>
      <c r="J79" s="623"/>
      <c r="K79" s="623"/>
      <c r="L79" s="623"/>
      <c r="M79" s="623"/>
      <c r="N79" s="624">
        <f>IF(H13="",ROUND(IF(AA77=0,1,R19)-(AA72+AA73+AA74+AA75+AA76),-3),ROUND(IF(AA77=0,0,R19)-(AA72+AA73+AA74+AA75+AA76),-3))</f>
        <v>0</v>
      </c>
      <c r="O79" s="624"/>
      <c r="P79" s="624"/>
      <c r="Q79" s="624"/>
      <c r="R79" s="624"/>
      <c r="S79" s="624"/>
      <c r="T79" s="331" t="str">
        <f>IF(I79="","",VLOOKUP(I79,$BB$2:$BD$489,3))</f>
        <v/>
      </c>
      <c r="U79" s="625"/>
      <c r="V79" s="626"/>
      <c r="W79" s="626"/>
      <c r="X79" s="626"/>
      <c r="Y79" s="626"/>
      <c r="Z79" s="627"/>
      <c r="AA79" s="465">
        <f>IF($AA$77=0,0,IF($V$12&lt;&gt;1,IF($AA$77&gt;$AM$12,N79*T79/1000,$AQ$16),IF($AA$77&lt;$AP$18,$AQ$16,IF(AND($AA$77&gt;$AM$23,$AA$77&lt;$AP$23),$AQ$21,N79*T79/1000))))</f>
        <v>0</v>
      </c>
      <c r="AB79" s="466"/>
      <c r="AC79" s="466"/>
      <c r="AD79" s="466"/>
      <c r="AE79" s="466"/>
      <c r="AF79" s="466"/>
      <c r="AG79" s="466"/>
      <c r="AH79" s="466"/>
      <c r="AI79" s="466"/>
      <c r="AJ79" s="467"/>
      <c r="AK79" s="419"/>
      <c r="AL79" s="424"/>
      <c r="AM79" s="136"/>
      <c r="AN79" s="362">
        <f>IF(N84&lt;=AQ16,AQ16,IF(V15=1,ROUND(IF(I79="",0,IF($N$84=0,0,IF($N$84&gt;=$U$46,(N79*T79/1000),$U$48))),0),IF(V15=2,ROUND(IF(I79="",0,IF($N$84=0,0,IF($N$84&gt;=$U$46,AQ21,$U$48))),0),IF(V15=3,ROUND(IF(I79="",0,IF($N$84=0,0,IF($N$84&gt;=$U$46,AQ16,$U$48))),0),IF(V15=4,"Presentarse en Oficina para Liquidar")))))</f>
        <v>190000</v>
      </c>
      <c r="AO79" s="136"/>
      <c r="AP79" s="136"/>
      <c r="AQ79" s="136"/>
      <c r="AR79" s="136"/>
      <c r="AS79" s="136"/>
      <c r="AT79" s="136"/>
      <c r="AU79" s="136"/>
      <c r="AV79" s="285"/>
      <c r="AW79" s="285"/>
      <c r="AX79" s="285"/>
      <c r="BA79" s="120">
        <v>78</v>
      </c>
      <c r="BB79" s="349">
        <v>1102</v>
      </c>
      <c r="BC79" s="151" t="s">
        <v>327</v>
      </c>
      <c r="BD79" s="122">
        <v>2</v>
      </c>
      <c r="BF79" s="374">
        <v>78</v>
      </c>
      <c r="BG79" s="374">
        <v>1200</v>
      </c>
      <c r="BH79" s="375" t="s">
        <v>330</v>
      </c>
      <c r="BI79" s="374">
        <v>2</v>
      </c>
    </row>
    <row r="80" spans="1:64" ht="18" customHeight="1" x14ac:dyDescent="0.25">
      <c r="A80" s="611"/>
      <c r="B80" s="612"/>
      <c r="C80" s="628" t="s">
        <v>219</v>
      </c>
      <c r="D80" s="629"/>
      <c r="E80" s="629"/>
      <c r="F80" s="629"/>
      <c r="G80" s="629"/>
      <c r="H80" s="629"/>
      <c r="I80" s="623" t="str">
        <f>IF(H14="","",+H14)</f>
        <v/>
      </c>
      <c r="J80" s="623"/>
      <c r="K80" s="623"/>
      <c r="L80" s="623"/>
      <c r="M80" s="623"/>
      <c r="N80" s="624">
        <f>ROUND(IF(AA77=0,0,R20),-3)</f>
        <v>0</v>
      </c>
      <c r="O80" s="624"/>
      <c r="P80" s="624"/>
      <c r="Q80" s="624"/>
      <c r="R80" s="624"/>
      <c r="S80" s="624"/>
      <c r="T80" s="332" t="str">
        <f>IF(I80="","",VLOOKUP(I80,$BB$2:$BD$489,3))</f>
        <v/>
      </c>
      <c r="U80" s="630"/>
      <c r="V80" s="631"/>
      <c r="W80" s="631"/>
      <c r="X80" s="631"/>
      <c r="Y80" s="631"/>
      <c r="Z80" s="632"/>
      <c r="AA80" s="465">
        <f>IF(AND(V12=1,R15&lt;AM12),0,IF(I80="",0,IF($AA$77=0,0,IF($V$12&lt;&gt;1,IF($AA$77&gt;$AM$12,N80*T80/1000,0),IF($AA$77&lt;$AP$18,$AQ$16,IF(AND($AA$77&gt;$AM$23,$AA$77&lt;$AP$23),$AQ$21,N80*T80/1000))))))</f>
        <v>0</v>
      </c>
      <c r="AB80" s="466"/>
      <c r="AC80" s="466"/>
      <c r="AD80" s="466"/>
      <c r="AE80" s="466"/>
      <c r="AF80" s="466"/>
      <c r="AG80" s="466"/>
      <c r="AH80" s="466"/>
      <c r="AI80" s="466"/>
      <c r="AJ80" s="467"/>
      <c r="AK80" s="425"/>
      <c r="AL80" s="424"/>
      <c r="AM80" s="136"/>
      <c r="AN80" s="453"/>
      <c r="AO80" s="453"/>
      <c r="AP80" s="453"/>
      <c r="AQ80" s="453"/>
      <c r="AR80" s="136"/>
      <c r="AS80" s="136"/>
      <c r="AT80" s="136"/>
      <c r="AU80" s="453"/>
      <c r="AV80" s="453"/>
      <c r="AW80" s="453"/>
      <c r="AX80" s="453"/>
      <c r="BA80" s="120">
        <v>79</v>
      </c>
      <c r="BB80" s="349">
        <v>1103</v>
      </c>
      <c r="BC80" s="151" t="s">
        <v>328</v>
      </c>
      <c r="BD80" s="122">
        <v>2</v>
      </c>
      <c r="BF80" s="373">
        <v>79</v>
      </c>
      <c r="BG80" s="374">
        <v>1311</v>
      </c>
      <c r="BH80" s="375" t="s">
        <v>331</v>
      </c>
      <c r="BI80" s="374">
        <v>2</v>
      </c>
    </row>
    <row r="81" spans="1:61" ht="18" customHeight="1" x14ac:dyDescent="0.25">
      <c r="A81" s="611"/>
      <c r="B81" s="612"/>
      <c r="C81" s="628" t="s">
        <v>220</v>
      </c>
      <c r="D81" s="629"/>
      <c r="E81" s="629"/>
      <c r="F81" s="629"/>
      <c r="G81" s="629"/>
      <c r="H81" s="629"/>
      <c r="I81" s="623" t="str">
        <f>IF(H15="","",+H15)</f>
        <v/>
      </c>
      <c r="J81" s="623"/>
      <c r="K81" s="623"/>
      <c r="L81" s="623"/>
      <c r="M81" s="623"/>
      <c r="N81" s="624">
        <f>ROUND(IF(AA77=0,0,R21),-3)</f>
        <v>0</v>
      </c>
      <c r="O81" s="624"/>
      <c r="P81" s="624"/>
      <c r="Q81" s="624"/>
      <c r="R81" s="624"/>
      <c r="S81" s="624"/>
      <c r="T81" s="332" t="str">
        <f>IF(I81="","",VLOOKUP(I81,$BB$2:$BD$489,3))</f>
        <v/>
      </c>
      <c r="U81" s="630"/>
      <c r="V81" s="631"/>
      <c r="W81" s="631"/>
      <c r="X81" s="631"/>
      <c r="Y81" s="631"/>
      <c r="Z81" s="632"/>
      <c r="AA81" s="465">
        <f>IF(AND(V12=1,AA77&lt;AM12),0,IF(I81="",0,IF($AA$77=0,0,IF($V$12&lt;&gt;1,IF($AA$77&gt;$AM$12,N81*T81/1000,0),IF($AA$77&lt;$AP$18,$AQ$16,IF(AND($AA$77&gt;$AM$23,$AA$77&lt;$AP$23),$AQ$21,N81*T81/1000))))))</f>
        <v>0</v>
      </c>
      <c r="AB81" s="466"/>
      <c r="AC81" s="466"/>
      <c r="AD81" s="466"/>
      <c r="AE81" s="466"/>
      <c r="AF81" s="466"/>
      <c r="AG81" s="466"/>
      <c r="AH81" s="466"/>
      <c r="AI81" s="466"/>
      <c r="AJ81" s="467"/>
      <c r="AK81" s="425"/>
      <c r="AL81" s="424"/>
      <c r="AM81" s="136"/>
      <c r="AN81" s="362">
        <f>IF(R15=0,0,IF(V12&lt;&gt;1,IF(R15&gt;AM12,N79*T79/1000,AQ16),IF(R15&lt;AP18,AQ16,IF(AND(R15&gt;AM23,R15&lt;AP23),AQ21,N79*T79/1000))))</f>
        <v>0</v>
      </c>
      <c r="AO81" s="136"/>
      <c r="AP81" s="136"/>
      <c r="AQ81" s="136"/>
      <c r="AR81" s="136"/>
      <c r="AS81" s="136"/>
      <c r="AT81" s="136"/>
      <c r="AU81" s="136"/>
      <c r="AV81" s="285"/>
      <c r="AW81" s="285"/>
      <c r="BA81" s="120">
        <v>80</v>
      </c>
      <c r="BB81" s="349">
        <v>1104</v>
      </c>
      <c r="BC81" s="159" t="s">
        <v>329</v>
      </c>
      <c r="BD81" s="122">
        <v>2</v>
      </c>
      <c r="BF81" s="374">
        <v>80</v>
      </c>
      <c r="BG81" s="374">
        <v>1312</v>
      </c>
      <c r="BH81" s="375" t="s">
        <v>332</v>
      </c>
      <c r="BI81" s="374">
        <v>2</v>
      </c>
    </row>
    <row r="82" spans="1:61" ht="18" customHeight="1" x14ac:dyDescent="0.25">
      <c r="A82" s="611"/>
      <c r="B82" s="612"/>
      <c r="C82" s="628" t="s">
        <v>247</v>
      </c>
      <c r="D82" s="629"/>
      <c r="E82" s="629"/>
      <c r="F82" s="629"/>
      <c r="G82" s="629"/>
      <c r="H82" s="629"/>
      <c r="I82" s="623" t="str">
        <f>IF(H16="","",+H16)</f>
        <v/>
      </c>
      <c r="J82" s="623"/>
      <c r="K82" s="623"/>
      <c r="L82" s="623"/>
      <c r="M82" s="623"/>
      <c r="N82" s="624">
        <f>ROUND(IF(AA77=0,0,R22),-3)</f>
        <v>0</v>
      </c>
      <c r="O82" s="624"/>
      <c r="P82" s="624"/>
      <c r="Q82" s="624"/>
      <c r="R82" s="624"/>
      <c r="S82" s="624"/>
      <c r="T82" s="332" t="str">
        <f>IF(I82="","",VLOOKUP(I82,$BB$2:$BD$489,3))</f>
        <v/>
      </c>
      <c r="U82" s="630"/>
      <c r="V82" s="631"/>
      <c r="W82" s="631"/>
      <c r="X82" s="631"/>
      <c r="Y82" s="631"/>
      <c r="Z82" s="632"/>
      <c r="AA82" s="465">
        <f>IF(AND(V12=1,AA77&lt;AM12),0,IF(I82="",0,IF($AA$77=0,0,IF($V$12&lt;&gt;1,IF($AA$77&gt;$AM$12,N82*T82/1000,0),IF($AA$77&lt;$AP$18,$AQ$16,IF(AND($AA$77&gt;$AM$23,$AA$77&lt;$AP$23),$AQ$21,N82*T82/1000))))))</f>
        <v>0</v>
      </c>
      <c r="AB82" s="466"/>
      <c r="AC82" s="466"/>
      <c r="AD82" s="466"/>
      <c r="AE82" s="466"/>
      <c r="AF82" s="466"/>
      <c r="AG82" s="466"/>
      <c r="AH82" s="466"/>
      <c r="AI82" s="466"/>
      <c r="AJ82" s="467"/>
      <c r="AK82" s="425"/>
      <c r="AL82" s="424"/>
      <c r="AM82" s="136"/>
      <c r="AN82" s="136"/>
      <c r="AO82" s="136"/>
      <c r="AP82" s="136"/>
      <c r="AQ82" s="136"/>
      <c r="AR82" s="136"/>
      <c r="AS82" s="136"/>
      <c r="AT82" s="136"/>
      <c r="AU82" s="136"/>
      <c r="AV82" s="285"/>
      <c r="AW82" s="285"/>
      <c r="BA82" s="120">
        <v>81</v>
      </c>
      <c r="BB82" s="349">
        <v>1200</v>
      </c>
      <c r="BC82" s="151" t="s">
        <v>330</v>
      </c>
      <c r="BD82" s="122">
        <v>2</v>
      </c>
      <c r="BF82" s="373">
        <v>81</v>
      </c>
      <c r="BG82" s="374">
        <v>1313</v>
      </c>
      <c r="BH82" s="375" t="s">
        <v>333</v>
      </c>
      <c r="BI82" s="374">
        <v>2</v>
      </c>
    </row>
    <row r="83" spans="1:61" ht="18" customHeight="1" x14ac:dyDescent="0.25">
      <c r="A83" s="611"/>
      <c r="B83" s="612"/>
      <c r="C83" s="628" t="s">
        <v>248</v>
      </c>
      <c r="D83" s="629"/>
      <c r="E83" s="629"/>
      <c r="F83" s="629"/>
      <c r="G83" s="629"/>
      <c r="H83" s="629"/>
      <c r="I83" s="623" t="str">
        <f>IF(H17="","",+H17)</f>
        <v/>
      </c>
      <c r="J83" s="623"/>
      <c r="K83" s="623"/>
      <c r="L83" s="623"/>
      <c r="M83" s="623"/>
      <c r="N83" s="624">
        <f>ROUND(IF(AA77=0,0,R23),-3)</f>
        <v>0</v>
      </c>
      <c r="O83" s="624"/>
      <c r="P83" s="624"/>
      <c r="Q83" s="624"/>
      <c r="R83" s="624"/>
      <c r="S83" s="624"/>
      <c r="T83" s="332" t="str">
        <f>IF(I83="","",VLOOKUP(I83,$BB$2:$BD$489,3))</f>
        <v/>
      </c>
      <c r="U83" s="630"/>
      <c r="V83" s="631"/>
      <c r="W83" s="631"/>
      <c r="X83" s="631"/>
      <c r="Y83" s="631"/>
      <c r="Z83" s="632"/>
      <c r="AA83" s="465">
        <f>IF(AND(V12=1,AA77&lt;AM12),0,IF(I83="",0,IF($AA$77=0,0,IF($V$12&lt;&gt;1,IF($AA$77&gt;$AM$12,N83*T83/1000,0),IF($AA$77&lt;$AP$18,$AQ$16,IF(AND($AA$77&gt;$AM$23,$AA$77&lt;$AP$23),$AQ$21,N83*T83/1000))))))</f>
        <v>0</v>
      </c>
      <c r="AB83" s="466"/>
      <c r="AC83" s="466"/>
      <c r="AD83" s="466"/>
      <c r="AE83" s="466"/>
      <c r="AF83" s="466"/>
      <c r="AG83" s="466"/>
      <c r="AH83" s="466"/>
      <c r="AI83" s="466"/>
      <c r="AJ83" s="467"/>
      <c r="AK83" s="419"/>
      <c r="AM83" s="115" t="s">
        <v>766</v>
      </c>
      <c r="AN83" s="136"/>
      <c r="AO83" s="136"/>
      <c r="AP83" s="136"/>
      <c r="AQ83" s="136"/>
      <c r="AR83" s="136"/>
      <c r="AS83" s="136"/>
      <c r="AT83" s="136"/>
      <c r="AU83" s="136"/>
      <c r="AV83" s="285"/>
      <c r="AW83" s="285"/>
      <c r="BA83" s="120">
        <v>82</v>
      </c>
      <c r="BB83" s="349">
        <v>1311</v>
      </c>
      <c r="BC83" s="151" t="s">
        <v>331</v>
      </c>
      <c r="BD83" s="122">
        <v>2</v>
      </c>
      <c r="BF83" s="374">
        <v>82</v>
      </c>
      <c r="BG83" s="374">
        <v>1391</v>
      </c>
      <c r="BH83" s="375" t="s">
        <v>334</v>
      </c>
      <c r="BI83" s="374">
        <v>2</v>
      </c>
    </row>
    <row r="84" spans="1:61" ht="18" customHeight="1" x14ac:dyDescent="0.25">
      <c r="A84" s="611"/>
      <c r="B84" s="612"/>
      <c r="C84" s="550" t="s">
        <v>221</v>
      </c>
      <c r="D84" s="551"/>
      <c r="E84" s="551"/>
      <c r="F84" s="551"/>
      <c r="G84" s="551"/>
      <c r="H84" s="551"/>
      <c r="I84" s="551"/>
      <c r="J84" s="551"/>
      <c r="K84" s="551"/>
      <c r="L84" s="551"/>
      <c r="M84" s="551"/>
      <c r="N84" s="552">
        <f>SUM(N79:N83)</f>
        <v>0</v>
      </c>
      <c r="O84" s="553"/>
      <c r="P84" s="553"/>
      <c r="Q84" s="553"/>
      <c r="R84" s="553"/>
      <c r="S84" s="554"/>
      <c r="T84" s="615" t="s">
        <v>222</v>
      </c>
      <c r="U84" s="616"/>
      <c r="V84" s="616"/>
      <c r="W84" s="616"/>
      <c r="X84" s="616"/>
      <c r="Y84" s="616"/>
      <c r="Z84" s="617"/>
      <c r="AA84" s="462">
        <f>IF(SUM(AA79:AJ83)=0,0,IF(AA77&gt;U46,SUM(AA79:AJ83),U48))</f>
        <v>0</v>
      </c>
      <c r="AB84" s="463"/>
      <c r="AC84" s="463"/>
      <c r="AD84" s="463"/>
      <c r="AE84" s="463"/>
      <c r="AF84" s="463"/>
      <c r="AG84" s="463"/>
      <c r="AH84" s="463"/>
      <c r="AI84" s="463"/>
      <c r="AJ84" s="464"/>
      <c r="AK84" s="419"/>
      <c r="AM84" s="115"/>
      <c r="AN84" s="136"/>
      <c r="AO84" s="136"/>
      <c r="AP84" s="136"/>
      <c r="AQ84" s="136"/>
      <c r="AR84" s="136"/>
      <c r="AS84" s="136"/>
      <c r="AT84" s="136"/>
      <c r="AU84" s="136"/>
      <c r="AV84" s="285"/>
      <c r="AW84" s="285"/>
      <c r="BA84" s="120">
        <v>83</v>
      </c>
      <c r="BB84" s="349">
        <v>1312</v>
      </c>
      <c r="BC84" s="151" t="s">
        <v>332</v>
      </c>
      <c r="BD84" s="122">
        <v>2</v>
      </c>
      <c r="BF84" s="373">
        <v>83</v>
      </c>
      <c r="BG84" s="374">
        <v>1392</v>
      </c>
      <c r="BH84" s="375" t="s">
        <v>335</v>
      </c>
      <c r="BI84" s="374">
        <v>2</v>
      </c>
    </row>
    <row r="85" spans="1:61" ht="18" customHeight="1" thickBot="1" x14ac:dyDescent="0.3">
      <c r="A85" s="613"/>
      <c r="B85" s="614"/>
      <c r="C85" s="133">
        <v>18</v>
      </c>
      <c r="D85" s="555" t="s">
        <v>223</v>
      </c>
      <c r="E85" s="556"/>
      <c r="F85" s="556"/>
      <c r="G85" s="556"/>
      <c r="H85" s="556"/>
      <c r="I85" s="556"/>
      <c r="J85" s="557"/>
      <c r="K85" s="633" t="s">
        <v>224</v>
      </c>
      <c r="L85" s="634"/>
      <c r="M85" s="634"/>
      <c r="N85" s="634"/>
      <c r="O85" s="635"/>
      <c r="P85" s="636"/>
      <c r="Q85" s="636"/>
      <c r="R85" s="636"/>
      <c r="S85" s="297" t="s">
        <v>225</v>
      </c>
      <c r="T85" s="615" t="s">
        <v>226</v>
      </c>
      <c r="U85" s="616"/>
      <c r="V85" s="616"/>
      <c r="W85" s="616"/>
      <c r="X85" s="616"/>
      <c r="Y85" s="616"/>
      <c r="Z85" s="315"/>
      <c r="AA85" s="479"/>
      <c r="AB85" s="479"/>
      <c r="AC85" s="479"/>
      <c r="AD85" s="479"/>
      <c r="AE85" s="479"/>
      <c r="AF85" s="479"/>
      <c r="AG85" s="479"/>
      <c r="AH85" s="479"/>
      <c r="AI85" s="479"/>
      <c r="AJ85" s="480"/>
      <c r="AK85" s="419"/>
      <c r="AM85" s="115"/>
      <c r="AN85" s="136"/>
      <c r="AO85" s="136"/>
      <c r="AP85" s="115"/>
      <c r="AQ85" s="115"/>
      <c r="AR85" s="115"/>
      <c r="AS85" s="115"/>
      <c r="AT85" s="115"/>
      <c r="AU85" s="115"/>
      <c r="BA85" s="120">
        <v>84</v>
      </c>
      <c r="BB85" s="349">
        <v>1313</v>
      </c>
      <c r="BC85" s="151" t="s">
        <v>333</v>
      </c>
      <c r="BD85" s="122">
        <v>2</v>
      </c>
      <c r="BF85" s="374">
        <v>84</v>
      </c>
      <c r="BG85" s="374">
        <v>1393</v>
      </c>
      <c r="BH85" s="375" t="s">
        <v>336</v>
      </c>
      <c r="BI85" s="374">
        <v>2</v>
      </c>
    </row>
    <row r="86" spans="1:61" ht="18" customHeight="1" x14ac:dyDescent="0.25">
      <c r="A86" s="528" t="s">
        <v>227</v>
      </c>
      <c r="B86" s="529"/>
      <c r="C86" s="261">
        <v>20</v>
      </c>
      <c r="D86" s="914" t="s">
        <v>823</v>
      </c>
      <c r="E86" s="915"/>
      <c r="F86" s="915"/>
      <c r="G86" s="915"/>
      <c r="H86" s="915"/>
      <c r="I86" s="915"/>
      <c r="J86" s="915"/>
      <c r="K86" s="915"/>
      <c r="L86" s="915"/>
      <c r="M86" s="915"/>
      <c r="N86" s="915"/>
      <c r="O86" s="915"/>
      <c r="P86" s="915"/>
      <c r="Q86" s="915"/>
      <c r="R86" s="915"/>
      <c r="S86" s="915"/>
      <c r="T86" s="915"/>
      <c r="U86" s="915"/>
      <c r="V86" s="915"/>
      <c r="W86" s="915"/>
      <c r="X86" s="248"/>
      <c r="Y86" s="916"/>
      <c r="Z86" s="702"/>
      <c r="AA86" s="454">
        <f>ROUND(AA84+AA85,-3)</f>
        <v>0</v>
      </c>
      <c r="AB86" s="455"/>
      <c r="AC86" s="455"/>
      <c r="AD86" s="455"/>
      <c r="AE86" s="455"/>
      <c r="AF86" s="455"/>
      <c r="AG86" s="455"/>
      <c r="AH86" s="455"/>
      <c r="AI86" s="455"/>
      <c r="AJ86" s="456"/>
      <c r="AK86" s="419"/>
      <c r="BA86" s="120">
        <v>85</v>
      </c>
      <c r="BB86" s="349">
        <v>1391</v>
      </c>
      <c r="BC86" s="151" t="s">
        <v>334</v>
      </c>
      <c r="BD86" s="122">
        <v>2</v>
      </c>
      <c r="BF86" s="373">
        <v>85</v>
      </c>
      <c r="BG86" s="374">
        <v>1394</v>
      </c>
      <c r="BH86" s="375" t="s">
        <v>337</v>
      </c>
      <c r="BI86" s="374">
        <v>2</v>
      </c>
    </row>
    <row r="87" spans="1:61" ht="18" customHeight="1" x14ac:dyDescent="0.25">
      <c r="A87" s="530"/>
      <c r="B87" s="531"/>
      <c r="C87" s="132">
        <v>21</v>
      </c>
      <c r="D87" s="606" t="s">
        <v>824</v>
      </c>
      <c r="E87" s="607"/>
      <c r="F87" s="607"/>
      <c r="G87" s="607"/>
      <c r="H87" s="607"/>
      <c r="I87" s="607"/>
      <c r="J87" s="607"/>
      <c r="K87" s="607"/>
      <c r="L87" s="607"/>
      <c r="M87" s="607"/>
      <c r="N87" s="607"/>
      <c r="O87" s="607"/>
      <c r="P87" s="607"/>
      <c r="Q87" s="607"/>
      <c r="R87" s="607"/>
      <c r="S87" s="607"/>
      <c r="T87" s="607"/>
      <c r="U87" s="607"/>
      <c r="V87" s="607"/>
      <c r="W87" s="608"/>
      <c r="X87" s="601">
        <v>0.15</v>
      </c>
      <c r="Y87" s="602"/>
      <c r="Z87" s="167" t="str">
        <f>IF(G18="SI","X","")</f>
        <v>X</v>
      </c>
      <c r="AA87" s="603">
        <f>ROUND(IF(Z87="",0,IF(Z87="X",(AA86*X87),0)),-3)</f>
        <v>0</v>
      </c>
      <c r="AB87" s="604"/>
      <c r="AC87" s="604"/>
      <c r="AD87" s="604"/>
      <c r="AE87" s="604"/>
      <c r="AF87" s="604"/>
      <c r="AG87" s="604"/>
      <c r="AH87" s="604"/>
      <c r="AI87" s="604"/>
      <c r="AJ87" s="605"/>
      <c r="AK87" s="419"/>
      <c r="AQ87" s="438"/>
      <c r="AR87" s="438"/>
      <c r="AS87" s="438"/>
      <c r="AT87" s="438"/>
      <c r="AU87" s="438"/>
      <c r="BA87" s="120">
        <v>86</v>
      </c>
      <c r="BB87" s="349">
        <v>1392</v>
      </c>
      <c r="BC87" s="151" t="s">
        <v>335</v>
      </c>
      <c r="BD87" s="122">
        <v>2</v>
      </c>
      <c r="BF87" s="374">
        <v>86</v>
      </c>
      <c r="BG87" s="374">
        <v>1399</v>
      </c>
      <c r="BH87" s="375" t="s">
        <v>338</v>
      </c>
      <c r="BI87" s="374">
        <v>2</v>
      </c>
    </row>
    <row r="88" spans="1:61" ht="18" customHeight="1" x14ac:dyDescent="0.25">
      <c r="A88" s="530"/>
      <c r="B88" s="531"/>
      <c r="C88" s="132">
        <v>22</v>
      </c>
      <c r="D88" s="606" t="s">
        <v>228</v>
      </c>
      <c r="E88" s="607"/>
      <c r="F88" s="607"/>
      <c r="G88" s="607"/>
      <c r="H88" s="607"/>
      <c r="I88" s="607"/>
      <c r="J88" s="607"/>
      <c r="K88" s="607"/>
      <c r="L88" s="607"/>
      <c r="M88" s="607"/>
      <c r="N88" s="607"/>
      <c r="O88" s="607"/>
      <c r="P88" s="607"/>
      <c r="Q88" s="607"/>
      <c r="R88" s="607"/>
      <c r="S88" s="168" t="s">
        <v>769</v>
      </c>
      <c r="T88" s="169">
        <f>IF(E20="","",+E20)</f>
        <v>0</v>
      </c>
      <c r="U88" s="537"/>
      <c r="V88" s="538"/>
      <c r="W88" s="538"/>
      <c r="X88" s="538"/>
      <c r="Y88" s="538"/>
      <c r="Z88" s="539"/>
      <c r="AA88" s="595">
        <f>+F19</f>
        <v>0</v>
      </c>
      <c r="AB88" s="595"/>
      <c r="AC88" s="595"/>
      <c r="AD88" s="595"/>
      <c r="AE88" s="595"/>
      <c r="AF88" s="595"/>
      <c r="AG88" s="595"/>
      <c r="AH88" s="595"/>
      <c r="AI88" s="595"/>
      <c r="AJ88" s="596"/>
      <c r="AK88" s="419"/>
      <c r="AM88" s="115"/>
      <c r="AN88" s="115"/>
      <c r="AO88" s="115"/>
      <c r="AP88" s="115"/>
      <c r="AQ88" s="115"/>
      <c r="AR88" s="115"/>
      <c r="AS88" s="115"/>
      <c r="AT88" s="115"/>
      <c r="AU88" s="115"/>
      <c r="AV88" s="115"/>
      <c r="BA88" s="120">
        <v>87</v>
      </c>
      <c r="BB88" s="349">
        <v>1393</v>
      </c>
      <c r="BC88" s="151" t="s">
        <v>336</v>
      </c>
      <c r="BD88" s="122">
        <v>2</v>
      </c>
      <c r="BF88" s="373">
        <v>87</v>
      </c>
      <c r="BG88" s="374">
        <v>1410</v>
      </c>
      <c r="BH88" s="375" t="s">
        <v>339</v>
      </c>
      <c r="BI88" s="374">
        <v>2</v>
      </c>
    </row>
    <row r="89" spans="1:61" ht="18" customHeight="1" x14ac:dyDescent="0.25">
      <c r="A89" s="530"/>
      <c r="B89" s="531"/>
      <c r="C89" s="132">
        <v>23</v>
      </c>
      <c r="D89" s="318" t="s">
        <v>809</v>
      </c>
      <c r="E89" s="319"/>
      <c r="F89" s="319"/>
      <c r="G89" s="319"/>
      <c r="H89" s="319"/>
      <c r="I89" s="319"/>
      <c r="J89" s="319"/>
      <c r="K89" s="319"/>
      <c r="L89" s="319"/>
      <c r="M89" s="319"/>
      <c r="N89" s="319"/>
      <c r="O89" s="319"/>
      <c r="P89" s="319"/>
      <c r="Q89" s="319"/>
      <c r="R89" s="319"/>
      <c r="S89" s="319"/>
      <c r="T89" s="319"/>
      <c r="U89" s="326"/>
      <c r="V89" s="326"/>
      <c r="W89" s="326"/>
      <c r="X89" s="538"/>
      <c r="Y89" s="539"/>
      <c r="Z89" s="368">
        <v>0.03</v>
      </c>
      <c r="AA89" s="599">
        <f>IF(AA86="",0,ROUND(AA86*Z89,-3))</f>
        <v>0</v>
      </c>
      <c r="AB89" s="599"/>
      <c r="AC89" s="599"/>
      <c r="AD89" s="599"/>
      <c r="AE89" s="599"/>
      <c r="AF89" s="599"/>
      <c r="AG89" s="599"/>
      <c r="AH89" s="599"/>
      <c r="AI89" s="599"/>
      <c r="AJ89" s="600"/>
      <c r="AK89" s="419"/>
      <c r="AN89" s="115"/>
      <c r="AO89" s="115"/>
      <c r="BA89" s="120">
        <v>88</v>
      </c>
      <c r="BB89" s="349">
        <v>1394</v>
      </c>
      <c r="BC89" s="151" t="s">
        <v>337</v>
      </c>
      <c r="BD89" s="122">
        <v>2</v>
      </c>
      <c r="BF89" s="374">
        <v>88</v>
      </c>
      <c r="BG89" s="374">
        <v>1420</v>
      </c>
      <c r="BH89" s="375" t="s">
        <v>340</v>
      </c>
      <c r="BI89" s="374">
        <v>2</v>
      </c>
    </row>
    <row r="90" spans="1:61" ht="18" customHeight="1" x14ac:dyDescent="0.25">
      <c r="A90" s="530"/>
      <c r="B90" s="531"/>
      <c r="C90" s="132">
        <v>24</v>
      </c>
      <c r="D90" s="155" t="s">
        <v>779</v>
      </c>
      <c r="E90" s="155"/>
      <c r="F90" s="155"/>
      <c r="G90" s="155"/>
      <c r="H90" s="155"/>
      <c r="I90" s="155"/>
      <c r="J90" s="155"/>
      <c r="K90" s="155"/>
      <c r="L90" s="155"/>
      <c r="M90" s="155"/>
      <c r="N90" s="155"/>
      <c r="O90" s="155"/>
      <c r="P90" s="155"/>
      <c r="Q90" s="155"/>
      <c r="R90" s="155"/>
      <c r="S90" s="155"/>
      <c r="T90" s="155"/>
      <c r="U90" s="326"/>
      <c r="V90" s="538"/>
      <c r="W90" s="538"/>
      <c r="X90" s="538"/>
      <c r="Y90" s="538"/>
      <c r="Z90" s="539"/>
      <c r="AA90" s="595">
        <v>0</v>
      </c>
      <c r="AB90" s="595"/>
      <c r="AC90" s="595"/>
      <c r="AD90" s="595"/>
      <c r="AE90" s="595"/>
      <c r="AF90" s="595"/>
      <c r="AG90" s="595"/>
      <c r="AH90" s="595"/>
      <c r="AI90" s="595"/>
      <c r="AJ90" s="596"/>
      <c r="AK90" s="419"/>
      <c r="BA90" s="120">
        <v>89</v>
      </c>
      <c r="BB90" s="349">
        <v>1399</v>
      </c>
      <c r="BC90" s="151" t="s">
        <v>338</v>
      </c>
      <c r="BD90" s="122">
        <v>2</v>
      </c>
      <c r="BF90" s="373">
        <v>89</v>
      </c>
      <c r="BG90" s="374">
        <v>1430</v>
      </c>
      <c r="BH90" s="375" t="s">
        <v>341</v>
      </c>
      <c r="BI90" s="374">
        <v>2</v>
      </c>
    </row>
    <row r="91" spans="1:61" ht="18" customHeight="1" x14ac:dyDescent="0.25">
      <c r="A91" s="530"/>
      <c r="B91" s="531"/>
      <c r="C91" s="132">
        <v>25</v>
      </c>
      <c r="D91" s="156" t="s">
        <v>825</v>
      </c>
      <c r="E91" s="156"/>
      <c r="F91" s="156"/>
      <c r="G91" s="156"/>
      <c r="H91" s="156"/>
      <c r="I91" s="156"/>
      <c r="J91" s="156"/>
      <c r="K91" s="156"/>
      <c r="L91" s="156"/>
      <c r="M91" s="156"/>
      <c r="N91" s="156"/>
      <c r="O91" s="548"/>
      <c r="P91" s="548"/>
      <c r="Q91" s="548"/>
      <c r="R91" s="548"/>
      <c r="S91" s="548"/>
      <c r="T91" s="548"/>
      <c r="U91" s="548"/>
      <c r="V91" s="548"/>
      <c r="W91" s="548"/>
      <c r="X91" s="548"/>
      <c r="Y91" s="548"/>
      <c r="Z91" s="549"/>
      <c r="AA91" s="462">
        <f>AA86+AA87+AA88+AA89+AA90</f>
        <v>0</v>
      </c>
      <c r="AB91" s="463"/>
      <c r="AC91" s="463"/>
      <c r="AD91" s="463"/>
      <c r="AE91" s="463"/>
      <c r="AF91" s="463"/>
      <c r="AG91" s="463"/>
      <c r="AH91" s="463"/>
      <c r="AI91" s="463"/>
      <c r="AJ91" s="464"/>
      <c r="AK91" s="419"/>
      <c r="BA91" s="120">
        <v>90</v>
      </c>
      <c r="BB91" s="349">
        <v>1410</v>
      </c>
      <c r="BC91" s="151" t="s">
        <v>339</v>
      </c>
      <c r="BD91" s="122">
        <v>2</v>
      </c>
      <c r="BF91" s="374">
        <v>90</v>
      </c>
      <c r="BG91" s="374">
        <v>1511</v>
      </c>
      <c r="BH91" s="375" t="s">
        <v>342</v>
      </c>
      <c r="BI91" s="374">
        <v>2</v>
      </c>
    </row>
    <row r="92" spans="1:61" ht="18" customHeight="1" x14ac:dyDescent="0.25">
      <c r="A92" s="530"/>
      <c r="B92" s="531"/>
      <c r="C92" s="132">
        <v>26</v>
      </c>
      <c r="D92" s="325" t="s">
        <v>229</v>
      </c>
      <c r="E92" s="326"/>
      <c r="F92" s="326"/>
      <c r="G92" s="326"/>
      <c r="H92" s="326"/>
      <c r="I92" s="326"/>
      <c r="J92" s="326"/>
      <c r="K92" s="326"/>
      <c r="L92" s="326"/>
      <c r="M92" s="326"/>
      <c r="N92" s="326"/>
      <c r="O92" s="326"/>
      <c r="P92" s="326"/>
      <c r="Q92" s="326"/>
      <c r="R92" s="326"/>
      <c r="S92" s="326"/>
      <c r="T92" s="326"/>
      <c r="U92" s="538"/>
      <c r="V92" s="538"/>
      <c r="W92" s="538"/>
      <c r="X92" s="538"/>
      <c r="Y92" s="538"/>
      <c r="Z92" s="539"/>
      <c r="AA92" s="595">
        <f>+S33</f>
        <v>0</v>
      </c>
      <c r="AB92" s="595"/>
      <c r="AC92" s="595"/>
      <c r="AD92" s="595"/>
      <c r="AE92" s="595"/>
      <c r="AF92" s="595"/>
      <c r="AG92" s="595"/>
      <c r="AH92" s="595"/>
      <c r="AI92" s="595"/>
      <c r="AJ92" s="596"/>
      <c r="AK92" s="419"/>
      <c r="AN92" s="298"/>
      <c r="AO92" s="299"/>
      <c r="AP92" s="299"/>
      <c r="AQ92" s="299"/>
      <c r="AR92" s="299"/>
      <c r="BA92" s="120">
        <v>91</v>
      </c>
      <c r="BB92" s="349">
        <v>1420</v>
      </c>
      <c r="BC92" s="151" t="s">
        <v>340</v>
      </c>
      <c r="BD92" s="122">
        <v>2</v>
      </c>
      <c r="BF92" s="373">
        <v>91</v>
      </c>
      <c r="BG92" s="374">
        <v>1512</v>
      </c>
      <c r="BH92" s="381" t="s">
        <v>343</v>
      </c>
      <c r="BI92" s="374">
        <v>2</v>
      </c>
    </row>
    <row r="93" spans="1:61" ht="18" customHeight="1" x14ac:dyDescent="0.25">
      <c r="A93" s="530"/>
      <c r="B93" s="531"/>
      <c r="C93" s="132">
        <v>27</v>
      </c>
      <c r="D93" s="325" t="s">
        <v>230</v>
      </c>
      <c r="E93" s="326"/>
      <c r="F93" s="326"/>
      <c r="G93" s="326"/>
      <c r="H93" s="326"/>
      <c r="I93" s="326"/>
      <c r="J93" s="326"/>
      <c r="K93" s="326"/>
      <c r="L93" s="326"/>
      <c r="M93" s="326"/>
      <c r="N93" s="326"/>
      <c r="O93" s="326"/>
      <c r="P93" s="326"/>
      <c r="Q93" s="326"/>
      <c r="R93" s="326"/>
      <c r="S93" s="326"/>
      <c r="T93" s="538"/>
      <c r="U93" s="538"/>
      <c r="V93" s="538"/>
      <c r="W93" s="538"/>
      <c r="X93" s="538"/>
      <c r="Y93" s="538"/>
      <c r="Z93" s="539"/>
      <c r="AA93" s="595">
        <f>+S34</f>
        <v>0</v>
      </c>
      <c r="AB93" s="595"/>
      <c r="AC93" s="595"/>
      <c r="AD93" s="595"/>
      <c r="AE93" s="595"/>
      <c r="AF93" s="595"/>
      <c r="AG93" s="595"/>
      <c r="AH93" s="595"/>
      <c r="AI93" s="595"/>
      <c r="AJ93" s="596"/>
      <c r="AK93" s="419"/>
      <c r="BA93" s="120">
        <v>92</v>
      </c>
      <c r="BB93" s="349">
        <v>1430</v>
      </c>
      <c r="BC93" s="151" t="s">
        <v>341</v>
      </c>
      <c r="BD93" s="122">
        <v>2</v>
      </c>
      <c r="BF93" s="374">
        <v>92</v>
      </c>
      <c r="BG93" s="374">
        <v>1513</v>
      </c>
      <c r="BH93" s="381" t="s">
        <v>344</v>
      </c>
      <c r="BI93" s="374">
        <v>2</v>
      </c>
    </row>
    <row r="94" spans="1:61" ht="18" customHeight="1" x14ac:dyDescent="0.25">
      <c r="A94" s="530"/>
      <c r="B94" s="531"/>
      <c r="C94" s="132">
        <v>28</v>
      </c>
      <c r="D94" s="318" t="s">
        <v>231</v>
      </c>
      <c r="E94" s="319"/>
      <c r="F94" s="319"/>
      <c r="G94" s="319"/>
      <c r="H94" s="319"/>
      <c r="I94" s="319"/>
      <c r="J94" s="319"/>
      <c r="K94" s="319"/>
      <c r="L94" s="319"/>
      <c r="M94" s="319"/>
      <c r="N94" s="319"/>
      <c r="O94" s="319"/>
      <c r="P94" s="319"/>
      <c r="Q94" s="319"/>
      <c r="R94" s="319"/>
      <c r="S94" s="319"/>
      <c r="T94" s="538"/>
      <c r="U94" s="538"/>
      <c r="V94" s="538"/>
      <c r="W94" s="538"/>
      <c r="X94" s="538"/>
      <c r="Y94" s="538"/>
      <c r="Z94" s="539"/>
      <c r="AA94" s="595">
        <f>+S35</f>
        <v>0</v>
      </c>
      <c r="AB94" s="595"/>
      <c r="AC94" s="595"/>
      <c r="AD94" s="595"/>
      <c r="AE94" s="595"/>
      <c r="AF94" s="595"/>
      <c r="AG94" s="595"/>
      <c r="AH94" s="595"/>
      <c r="AI94" s="595"/>
      <c r="AJ94" s="596"/>
      <c r="AK94" s="419"/>
      <c r="AM94" s="298"/>
      <c r="AN94" s="299"/>
      <c r="AO94" s="299"/>
      <c r="AP94" s="299"/>
      <c r="BA94" s="120">
        <v>93</v>
      </c>
      <c r="BB94" s="349">
        <v>1511</v>
      </c>
      <c r="BC94" s="151" t="s">
        <v>342</v>
      </c>
      <c r="BD94" s="122">
        <v>2</v>
      </c>
      <c r="BF94" s="373">
        <v>93</v>
      </c>
      <c r="BG94" s="374">
        <v>1521</v>
      </c>
      <c r="BH94" s="375" t="s">
        <v>345</v>
      </c>
      <c r="BI94" s="374">
        <v>2</v>
      </c>
    </row>
    <row r="95" spans="1:61" ht="18" customHeight="1" x14ac:dyDescent="0.25">
      <c r="A95" s="530"/>
      <c r="B95" s="531"/>
      <c r="C95" s="132">
        <v>29</v>
      </c>
      <c r="D95" s="328" t="s">
        <v>762</v>
      </c>
      <c r="E95" s="328"/>
      <c r="F95" s="328"/>
      <c r="G95" s="328"/>
      <c r="H95" s="328"/>
      <c r="I95" s="328"/>
      <c r="J95" s="328"/>
      <c r="K95" s="328"/>
      <c r="L95" s="328"/>
      <c r="M95" s="328"/>
      <c r="N95" s="328"/>
      <c r="O95" s="538"/>
      <c r="P95" s="538"/>
      <c r="Q95" s="538"/>
      <c r="R95" s="538"/>
      <c r="S95" s="538"/>
      <c r="T95" s="538"/>
      <c r="U95" s="538"/>
      <c r="V95" s="538"/>
      <c r="W95" s="538"/>
      <c r="X95" s="538"/>
      <c r="Y95" s="538"/>
      <c r="Z95" s="539"/>
      <c r="AA95" s="595">
        <f>+S36</f>
        <v>0</v>
      </c>
      <c r="AB95" s="595"/>
      <c r="AC95" s="595"/>
      <c r="AD95" s="595"/>
      <c r="AE95" s="595"/>
      <c r="AF95" s="595"/>
      <c r="AG95" s="595"/>
      <c r="AH95" s="595"/>
      <c r="AI95" s="595"/>
      <c r="AJ95" s="596"/>
      <c r="AK95" s="419"/>
      <c r="BA95" s="120">
        <v>94</v>
      </c>
      <c r="BB95" s="349">
        <v>1512</v>
      </c>
      <c r="BC95" s="237" t="s">
        <v>343</v>
      </c>
      <c r="BD95" s="122">
        <v>2</v>
      </c>
      <c r="BF95" s="374">
        <v>94</v>
      </c>
      <c r="BG95" s="374">
        <v>1522</v>
      </c>
      <c r="BH95" s="375" t="s">
        <v>346</v>
      </c>
      <c r="BI95" s="374">
        <v>2</v>
      </c>
    </row>
    <row r="96" spans="1:61" ht="18" customHeight="1" x14ac:dyDescent="0.25">
      <c r="A96" s="530"/>
      <c r="B96" s="531"/>
      <c r="C96" s="132">
        <v>30</v>
      </c>
      <c r="D96" s="325" t="s">
        <v>780</v>
      </c>
      <c r="E96" s="326"/>
      <c r="F96" s="326"/>
      <c r="G96" s="326"/>
      <c r="H96" s="326"/>
      <c r="I96" s="326"/>
      <c r="J96" s="326"/>
      <c r="K96" s="326"/>
      <c r="L96" s="326"/>
      <c r="M96" s="326"/>
      <c r="N96" s="326"/>
      <c r="O96" s="326"/>
      <c r="P96" s="326"/>
      <c r="Q96" s="326"/>
      <c r="R96" s="326"/>
      <c r="S96" s="326"/>
      <c r="T96" s="326"/>
      <c r="U96" s="326"/>
      <c r="V96" s="538"/>
      <c r="W96" s="538"/>
      <c r="X96" s="597">
        <f>+T37</f>
        <v>0.2</v>
      </c>
      <c r="Y96" s="598"/>
      <c r="Z96" s="170" t="str">
        <f>IF(S37="SI","X","")</f>
        <v>X</v>
      </c>
      <c r="AA96" s="599">
        <f>IF(Z96="X",ROUND(AA86*X96,-3),0)</f>
        <v>0</v>
      </c>
      <c r="AB96" s="599"/>
      <c r="AC96" s="599"/>
      <c r="AD96" s="599"/>
      <c r="AE96" s="599"/>
      <c r="AF96" s="599"/>
      <c r="AG96" s="599"/>
      <c r="AH96" s="599"/>
      <c r="AI96" s="599"/>
      <c r="AJ96" s="600"/>
      <c r="AK96" s="419"/>
      <c r="AP96" s="130"/>
      <c r="AQ96" s="130"/>
      <c r="AR96" s="130"/>
      <c r="AS96" s="116"/>
      <c r="AT96" s="116"/>
      <c r="BA96" s="120">
        <v>95</v>
      </c>
      <c r="BB96" s="349">
        <v>1513</v>
      </c>
      <c r="BC96" s="237" t="s">
        <v>344</v>
      </c>
      <c r="BD96" s="122">
        <v>2</v>
      </c>
      <c r="BF96" s="373">
        <v>95</v>
      </c>
      <c r="BG96" s="374">
        <v>1523</v>
      </c>
      <c r="BH96" s="375" t="s">
        <v>347</v>
      </c>
      <c r="BI96" s="374">
        <v>2</v>
      </c>
    </row>
    <row r="97" spans="1:61" ht="18" customHeight="1" x14ac:dyDescent="0.25">
      <c r="A97" s="530"/>
      <c r="B97" s="531"/>
      <c r="C97" s="132">
        <v>31</v>
      </c>
      <c r="D97" s="586" t="s">
        <v>232</v>
      </c>
      <c r="E97" s="586"/>
      <c r="F97" s="586"/>
      <c r="G97" s="585" t="s">
        <v>233</v>
      </c>
      <c r="H97" s="586"/>
      <c r="I97" s="586"/>
      <c r="J97" s="586"/>
      <c r="K97" s="587"/>
      <c r="L97" s="585" t="s">
        <v>234</v>
      </c>
      <c r="M97" s="586"/>
      <c r="N97" s="587"/>
      <c r="O97" s="585" t="s">
        <v>235</v>
      </c>
      <c r="P97" s="586"/>
      <c r="Q97" s="587"/>
      <c r="R97" s="585" t="s">
        <v>236</v>
      </c>
      <c r="S97" s="587"/>
      <c r="T97" s="262" t="s">
        <v>237</v>
      </c>
      <c r="U97" s="321"/>
      <c r="V97" s="538"/>
      <c r="W97" s="538"/>
      <c r="X97" s="538"/>
      <c r="Y97" s="538"/>
      <c r="Z97" s="539"/>
      <c r="AA97" s="593"/>
      <c r="AB97" s="593"/>
      <c r="AC97" s="593"/>
      <c r="AD97" s="593"/>
      <c r="AE97" s="593"/>
      <c r="AF97" s="593"/>
      <c r="AG97" s="593"/>
      <c r="AH97" s="593"/>
      <c r="AI97" s="593"/>
      <c r="AJ97" s="594"/>
      <c r="AK97" s="419"/>
      <c r="AM97" s="137" t="s">
        <v>770</v>
      </c>
      <c r="AN97" s="113"/>
      <c r="AO97" s="113"/>
      <c r="AP97" s="147"/>
      <c r="AQ97" s="145"/>
      <c r="AR97" s="138"/>
      <c r="AS97" s="116"/>
      <c r="AT97" s="116"/>
      <c r="BA97" s="120">
        <v>96</v>
      </c>
      <c r="BB97" s="349">
        <v>1521</v>
      </c>
      <c r="BC97" s="151" t="s">
        <v>345</v>
      </c>
      <c r="BD97" s="122">
        <v>2</v>
      </c>
      <c r="BF97" s="374">
        <v>96</v>
      </c>
      <c r="BG97" s="374">
        <v>1610</v>
      </c>
      <c r="BH97" s="375" t="s">
        <v>348</v>
      </c>
      <c r="BI97" s="374">
        <v>2</v>
      </c>
    </row>
    <row r="98" spans="1:61" ht="18" customHeight="1" x14ac:dyDescent="0.25">
      <c r="A98" s="530"/>
      <c r="B98" s="531"/>
      <c r="C98" s="132">
        <v>32</v>
      </c>
      <c r="D98" s="325" t="s">
        <v>238</v>
      </c>
      <c r="E98" s="326"/>
      <c r="F98" s="326"/>
      <c r="G98" s="326"/>
      <c r="H98" s="326"/>
      <c r="I98" s="326"/>
      <c r="J98" s="326"/>
      <c r="K98" s="326"/>
      <c r="L98" s="326"/>
      <c r="M98" s="326"/>
      <c r="N98" s="326"/>
      <c r="O98" s="326"/>
      <c r="P98" s="326"/>
      <c r="Q98" s="326"/>
      <c r="R98" s="326"/>
      <c r="S98" s="326"/>
      <c r="T98" s="326"/>
      <c r="U98" s="538"/>
      <c r="V98" s="538"/>
      <c r="W98" s="538"/>
      <c r="X98" s="538"/>
      <c r="Y98" s="538"/>
      <c r="Z98" s="539"/>
      <c r="AA98" s="593"/>
      <c r="AB98" s="593"/>
      <c r="AC98" s="593"/>
      <c r="AD98" s="593"/>
      <c r="AE98" s="593"/>
      <c r="AF98" s="593"/>
      <c r="AG98" s="593"/>
      <c r="AH98" s="593"/>
      <c r="AI98" s="593"/>
      <c r="AJ98" s="594"/>
      <c r="AK98" s="419"/>
      <c r="AM98" s="588">
        <f>ROUND(AA104/12,-2)</f>
        <v>0</v>
      </c>
      <c r="AN98" s="589"/>
      <c r="AO98" s="589"/>
      <c r="AP98" s="589"/>
      <c r="AQ98" s="590"/>
      <c r="AR98" s="138"/>
      <c r="AS98" s="116"/>
      <c r="AT98" s="116"/>
      <c r="BA98" s="120">
        <v>97</v>
      </c>
      <c r="BB98" s="349">
        <v>1522</v>
      </c>
      <c r="BC98" s="151" t="s">
        <v>346</v>
      </c>
      <c r="BD98" s="122">
        <v>2</v>
      </c>
      <c r="BF98" s="373">
        <v>97</v>
      </c>
      <c r="BG98" s="374">
        <v>1620</v>
      </c>
      <c r="BH98" s="381" t="s">
        <v>349</v>
      </c>
      <c r="BI98" s="374">
        <v>2</v>
      </c>
    </row>
    <row r="99" spans="1:61" ht="18" customHeight="1" x14ac:dyDescent="0.25">
      <c r="A99" s="530"/>
      <c r="B99" s="531"/>
      <c r="C99" s="132">
        <v>33</v>
      </c>
      <c r="D99" s="156" t="s">
        <v>826</v>
      </c>
      <c r="E99" s="156"/>
      <c r="F99" s="156"/>
      <c r="G99" s="156"/>
      <c r="H99" s="156"/>
      <c r="I99" s="156"/>
      <c r="J99" s="156"/>
      <c r="K99" s="156"/>
      <c r="L99" s="156"/>
      <c r="M99" s="156"/>
      <c r="N99" s="156"/>
      <c r="O99" s="333"/>
      <c r="P99" s="548"/>
      <c r="Q99" s="548"/>
      <c r="R99" s="548"/>
      <c r="S99" s="548"/>
      <c r="T99" s="548"/>
      <c r="U99" s="548"/>
      <c r="V99" s="548"/>
      <c r="W99" s="548"/>
      <c r="X99" s="548"/>
      <c r="Y99" s="548"/>
      <c r="Z99" s="549"/>
      <c r="AA99" s="462">
        <f>IF((+AA91-AA92-AA93-AA94-AA95+AA96+AA97-AA98)&lt;0,0,ROUND(AA91-AA92-AA93-AA94-AA95+AA96+AA97-AA98,-3))</f>
        <v>0</v>
      </c>
      <c r="AB99" s="463"/>
      <c r="AC99" s="463"/>
      <c r="AD99" s="463"/>
      <c r="AE99" s="463"/>
      <c r="AF99" s="463"/>
      <c r="AG99" s="463"/>
      <c r="AH99" s="463"/>
      <c r="AI99" s="463"/>
      <c r="AJ99" s="464"/>
      <c r="AK99" s="419"/>
      <c r="AM99" s="148" t="s">
        <v>771</v>
      </c>
      <c r="AN99" s="149"/>
      <c r="AO99" s="149"/>
      <c r="AP99" s="147"/>
      <c r="AQ99" s="146"/>
      <c r="AR99" s="138"/>
      <c r="AS99" s="116"/>
      <c r="AT99" s="116"/>
      <c r="BA99" s="120">
        <v>98</v>
      </c>
      <c r="BB99" s="349">
        <v>1523</v>
      </c>
      <c r="BC99" s="151" t="s">
        <v>347</v>
      </c>
      <c r="BD99" s="122">
        <v>2</v>
      </c>
      <c r="BF99" s="374">
        <v>98</v>
      </c>
      <c r="BG99" s="374">
        <v>1630</v>
      </c>
      <c r="BH99" s="375" t="s">
        <v>350</v>
      </c>
      <c r="BI99" s="374">
        <v>2</v>
      </c>
    </row>
    <row r="100" spans="1:61" ht="18" customHeight="1" x14ac:dyDescent="0.25">
      <c r="A100" s="532"/>
      <c r="B100" s="533"/>
      <c r="C100" s="132">
        <v>34</v>
      </c>
      <c r="D100" s="157" t="s">
        <v>827</v>
      </c>
      <c r="E100" s="157"/>
      <c r="F100" s="157"/>
      <c r="G100" s="157"/>
      <c r="H100" s="157"/>
      <c r="I100" s="157"/>
      <c r="J100" s="157"/>
      <c r="K100" s="157"/>
      <c r="L100" s="157"/>
      <c r="M100" s="157"/>
      <c r="N100" s="157"/>
      <c r="O100" s="157"/>
      <c r="P100" s="157"/>
      <c r="Q100" s="157"/>
      <c r="R100" s="157"/>
      <c r="S100" s="271"/>
      <c r="T100" s="333"/>
      <c r="U100" s="548"/>
      <c r="V100" s="548"/>
      <c r="W100" s="548"/>
      <c r="X100" s="548"/>
      <c r="Y100" s="548"/>
      <c r="Z100" s="549"/>
      <c r="AA100" s="591">
        <f>IF(AA99&gt;0,0,ROUND(AA91-AA92-AA93-AA94-AA95+AA96+AA97-AA98,-3))</f>
        <v>0</v>
      </c>
      <c r="AB100" s="591"/>
      <c r="AC100" s="591"/>
      <c r="AD100" s="591"/>
      <c r="AE100" s="591"/>
      <c r="AF100" s="591"/>
      <c r="AG100" s="591"/>
      <c r="AH100" s="591"/>
      <c r="AI100" s="591"/>
      <c r="AJ100" s="592"/>
      <c r="AK100" s="419"/>
      <c r="AM100" s="588">
        <f>ROUND(AM98/30,-1)</f>
        <v>0</v>
      </c>
      <c r="AN100" s="589"/>
      <c r="AO100" s="589"/>
      <c r="AP100" s="589"/>
      <c r="AQ100" s="590"/>
      <c r="AR100" s="138"/>
      <c r="AS100" s="116"/>
      <c r="AT100" s="116"/>
      <c r="BA100" s="120">
        <v>99</v>
      </c>
      <c r="BB100" s="349">
        <v>1610</v>
      </c>
      <c r="BC100" s="151" t="s">
        <v>348</v>
      </c>
      <c r="BD100" s="122">
        <v>2</v>
      </c>
      <c r="BF100" s="373">
        <v>99</v>
      </c>
      <c r="BG100" s="374">
        <v>1640</v>
      </c>
      <c r="BH100" s="375" t="s">
        <v>351</v>
      </c>
      <c r="BI100" s="374">
        <v>2</v>
      </c>
    </row>
    <row r="101" spans="1:61" ht="18" customHeight="1" x14ac:dyDescent="0.25">
      <c r="A101" s="489" t="s">
        <v>239</v>
      </c>
      <c r="B101" s="490"/>
      <c r="C101" s="132">
        <v>35</v>
      </c>
      <c r="D101" s="250" t="s">
        <v>775</v>
      </c>
      <c r="E101" s="251"/>
      <c r="F101" s="251"/>
      <c r="G101" s="251"/>
      <c r="H101" s="251"/>
      <c r="I101" s="251"/>
      <c r="J101" s="251"/>
      <c r="K101" s="251"/>
      <c r="L101" s="251"/>
      <c r="M101" s="538"/>
      <c r="N101" s="538"/>
      <c r="O101" s="538"/>
      <c r="P101" s="538"/>
      <c r="Q101" s="538"/>
      <c r="R101" s="538"/>
      <c r="S101" s="538"/>
      <c r="T101" s="538"/>
      <c r="U101" s="538"/>
      <c r="V101" s="538"/>
      <c r="W101" s="538"/>
      <c r="X101" s="539"/>
      <c r="Y101" s="253">
        <f>+U40</f>
        <v>0</v>
      </c>
      <c r="Z101" s="252" t="str">
        <f>+J40</f>
        <v>SI</v>
      </c>
      <c r="AA101" s="462">
        <f>AA99</f>
        <v>0</v>
      </c>
      <c r="AB101" s="463"/>
      <c r="AC101" s="463"/>
      <c r="AD101" s="463"/>
      <c r="AE101" s="463"/>
      <c r="AF101" s="463"/>
      <c r="AG101" s="463"/>
      <c r="AH101" s="463"/>
      <c r="AI101" s="463"/>
      <c r="AJ101" s="464"/>
      <c r="AK101" s="419"/>
      <c r="AM101" s="138"/>
      <c r="AN101" s="138"/>
      <c r="AO101" s="138"/>
      <c r="AP101" s="138"/>
      <c r="AQ101" s="138"/>
      <c r="AR101" s="138"/>
      <c r="AS101" s="116"/>
      <c r="AT101" s="116"/>
      <c r="BA101" s="120">
        <v>100</v>
      </c>
      <c r="BB101" s="349">
        <v>1620</v>
      </c>
      <c r="BC101" s="237" t="s">
        <v>349</v>
      </c>
      <c r="BD101" s="122">
        <v>2</v>
      </c>
      <c r="BF101" s="374">
        <v>100</v>
      </c>
      <c r="BG101" s="374">
        <v>1690</v>
      </c>
      <c r="BH101" s="375" t="s">
        <v>352</v>
      </c>
      <c r="BI101" s="374">
        <v>2</v>
      </c>
    </row>
    <row r="102" spans="1:61" ht="18" customHeight="1" x14ac:dyDescent="0.25">
      <c r="A102" s="489"/>
      <c r="B102" s="490"/>
      <c r="C102" s="132">
        <v>36</v>
      </c>
      <c r="D102" s="250" t="s">
        <v>781</v>
      </c>
      <c r="E102" s="251"/>
      <c r="F102" s="251"/>
      <c r="G102" s="251"/>
      <c r="H102" s="251"/>
      <c r="I102" s="251"/>
      <c r="J102" s="251"/>
      <c r="K102" s="251"/>
      <c r="L102" s="251"/>
      <c r="M102" s="251"/>
      <c r="N102" s="251"/>
      <c r="O102" s="251"/>
      <c r="P102" s="251"/>
      <c r="Q102" s="251"/>
      <c r="R102" s="251"/>
      <c r="S102" s="265"/>
      <c r="T102" s="538"/>
      <c r="U102" s="538"/>
      <c r="V102" s="538"/>
      <c r="W102" s="538"/>
      <c r="X102" s="539"/>
      <c r="Y102" s="542">
        <f>IF(H22&lt;0,"",IF(H22="Enero",AH1,IF(H22="Febrero",AH2,IF(H22="Marzo",AH3,IF(H22="Ben.Obras/Feb",AH4,IF(H22="Ben.Obras/Mar",AH5,IF(H22="Abril - Dic",AH6)))))))</f>
        <v>0</v>
      </c>
      <c r="Z102" s="542"/>
      <c r="AA102" s="543">
        <f>IF(V12=3,0,IF(Y102&lt;0,"",IF(Z101="SI",ROUND(Y102*AA79,-3),0)))</f>
        <v>0</v>
      </c>
      <c r="AB102" s="543"/>
      <c r="AC102" s="543"/>
      <c r="AD102" s="543"/>
      <c r="AE102" s="543"/>
      <c r="AF102" s="543"/>
      <c r="AG102" s="543"/>
      <c r="AH102" s="543"/>
      <c r="AI102" s="543"/>
      <c r="AJ102" s="544"/>
      <c r="AK102" s="419"/>
      <c r="AM102" s="235"/>
      <c r="AN102" s="234"/>
      <c r="AO102" s="234"/>
      <c r="AP102" s="234"/>
      <c r="AQ102" s="234"/>
      <c r="AR102" s="234"/>
      <c r="AS102" s="130"/>
      <c r="AT102" s="130"/>
      <c r="AU102" s="285"/>
      <c r="BA102" s="120">
        <v>101</v>
      </c>
      <c r="BB102" s="349">
        <v>1630</v>
      </c>
      <c r="BC102" s="151" t="s">
        <v>350</v>
      </c>
      <c r="BD102" s="122">
        <v>2</v>
      </c>
      <c r="BF102" s="373">
        <v>101</v>
      </c>
      <c r="BG102" s="374">
        <v>1701</v>
      </c>
      <c r="BH102" s="375" t="s">
        <v>353</v>
      </c>
      <c r="BI102" s="374">
        <v>2</v>
      </c>
    </row>
    <row r="103" spans="1:61" ht="18" customHeight="1" x14ac:dyDescent="0.25">
      <c r="A103" s="489"/>
      <c r="B103" s="490"/>
      <c r="C103" s="132">
        <v>37</v>
      </c>
      <c r="D103" s="325" t="s">
        <v>169</v>
      </c>
      <c r="E103" s="326"/>
      <c r="F103" s="326"/>
      <c r="G103" s="326"/>
      <c r="H103" s="538"/>
      <c r="I103" s="538"/>
      <c r="J103" s="538"/>
      <c r="K103" s="538"/>
      <c r="L103" s="538"/>
      <c r="M103" s="538"/>
      <c r="N103" s="538"/>
      <c r="O103" s="538"/>
      <c r="P103" s="538"/>
      <c r="Q103" s="538"/>
      <c r="R103" s="538"/>
      <c r="S103" s="538"/>
      <c r="T103" s="538"/>
      <c r="U103" s="538"/>
      <c r="V103" s="538"/>
      <c r="W103" s="538"/>
      <c r="X103" s="538"/>
      <c r="Y103" s="538"/>
      <c r="Z103" s="539"/>
      <c r="AA103" s="545">
        <v>0</v>
      </c>
      <c r="AB103" s="545"/>
      <c r="AC103" s="545"/>
      <c r="AD103" s="545"/>
      <c r="AE103" s="545"/>
      <c r="AF103" s="545"/>
      <c r="AG103" s="545"/>
      <c r="AH103" s="545"/>
      <c r="AI103" s="545"/>
      <c r="AJ103" s="546"/>
      <c r="AK103" s="419"/>
      <c r="AM103" s="246"/>
      <c r="AN103" s="246"/>
      <c r="AO103" s="246"/>
      <c r="AP103" s="246"/>
      <c r="AQ103" s="246"/>
      <c r="AR103" s="246"/>
      <c r="AS103" s="246"/>
      <c r="AT103" s="246"/>
      <c r="AU103" s="285"/>
      <c r="BA103" s="120">
        <v>102</v>
      </c>
      <c r="BB103" s="349">
        <v>1640</v>
      </c>
      <c r="BC103" s="151" t="s">
        <v>351</v>
      </c>
      <c r="BD103" s="122">
        <v>2</v>
      </c>
      <c r="BF103" s="374">
        <v>102</v>
      </c>
      <c r="BG103" s="374">
        <v>1702</v>
      </c>
      <c r="BH103" s="375" t="s">
        <v>354</v>
      </c>
      <c r="BI103" s="374">
        <v>2</v>
      </c>
    </row>
    <row r="104" spans="1:61" ht="18" customHeight="1" x14ac:dyDescent="0.25">
      <c r="A104" s="489"/>
      <c r="B104" s="490"/>
      <c r="C104" s="132">
        <v>38</v>
      </c>
      <c r="D104" s="158" t="s">
        <v>828</v>
      </c>
      <c r="E104" s="158"/>
      <c r="F104" s="158"/>
      <c r="G104" s="158"/>
      <c r="H104" s="158"/>
      <c r="I104" s="158"/>
      <c r="J104" s="158"/>
      <c r="K104" s="547"/>
      <c r="L104" s="548"/>
      <c r="M104" s="548"/>
      <c r="N104" s="548"/>
      <c r="O104" s="548"/>
      <c r="P104" s="548"/>
      <c r="Q104" s="548"/>
      <c r="R104" s="548"/>
      <c r="S104" s="548"/>
      <c r="T104" s="548"/>
      <c r="U104" s="548"/>
      <c r="V104" s="548"/>
      <c r="W104" s="548"/>
      <c r="X104" s="548"/>
      <c r="Y104" s="548"/>
      <c r="Z104" s="549"/>
      <c r="AA104" s="462">
        <f>AA99-AA102+AA103</f>
        <v>0</v>
      </c>
      <c r="AB104" s="463"/>
      <c r="AC104" s="463"/>
      <c r="AD104" s="463"/>
      <c r="AE104" s="463"/>
      <c r="AF104" s="463"/>
      <c r="AG104" s="463"/>
      <c r="AH104" s="463"/>
      <c r="AI104" s="463"/>
      <c r="AJ104" s="464"/>
      <c r="AK104" s="419"/>
      <c r="AM104" s="246"/>
      <c r="AN104" s="246"/>
      <c r="AO104" s="246"/>
      <c r="AP104" s="246"/>
      <c r="AQ104" s="246"/>
      <c r="AR104" s="246"/>
      <c r="AS104" s="246"/>
      <c r="AT104" s="246"/>
      <c r="AU104" s="285"/>
      <c r="BA104" s="120">
        <v>103</v>
      </c>
      <c r="BB104" s="349">
        <v>1690</v>
      </c>
      <c r="BC104" s="151" t="s">
        <v>352</v>
      </c>
      <c r="BD104" s="122">
        <v>2</v>
      </c>
      <c r="BF104" s="373">
        <v>103</v>
      </c>
      <c r="BG104" s="374">
        <v>1709</v>
      </c>
      <c r="BH104" s="375" t="s">
        <v>355</v>
      </c>
      <c r="BI104" s="374">
        <v>2</v>
      </c>
    </row>
    <row r="105" spans="1:61" ht="15" customHeight="1" x14ac:dyDescent="0.25">
      <c r="A105" s="486" t="s">
        <v>829</v>
      </c>
      <c r="B105" s="487"/>
      <c r="C105" s="487"/>
      <c r="D105" s="487"/>
      <c r="E105" s="487"/>
      <c r="F105" s="487"/>
      <c r="G105" s="487"/>
      <c r="H105" s="322" t="s">
        <v>250</v>
      </c>
      <c r="I105" s="322"/>
      <c r="J105" s="322"/>
      <c r="K105" s="322"/>
      <c r="L105" s="322"/>
      <c r="M105" s="322"/>
      <c r="N105" s="322"/>
      <c r="O105" s="322"/>
      <c r="P105" s="322"/>
      <c r="Q105" s="322"/>
      <c r="R105" s="322"/>
      <c r="S105" s="322"/>
      <c r="T105" s="322"/>
      <c r="U105" s="322"/>
      <c r="V105" s="325"/>
      <c r="W105" s="326"/>
      <c r="X105" s="326"/>
      <c r="Y105" s="326"/>
      <c r="Z105" s="327"/>
      <c r="AA105" s="504">
        <v>0</v>
      </c>
      <c r="AB105" s="504"/>
      <c r="AC105" s="504"/>
      <c r="AD105" s="504"/>
      <c r="AE105" s="504"/>
      <c r="AF105" s="504"/>
      <c r="AG105" s="504"/>
      <c r="AH105" s="504"/>
      <c r="AI105" s="504"/>
      <c r="AJ105" s="505"/>
      <c r="AK105" s="419"/>
      <c r="AM105" s="116"/>
      <c r="AN105" s="116"/>
      <c r="AO105" s="116"/>
      <c r="AP105" s="116"/>
      <c r="AQ105" s="116"/>
      <c r="AR105" s="116"/>
      <c r="AS105" s="116"/>
      <c r="AT105" s="116"/>
      <c r="BA105" s="120">
        <v>104</v>
      </c>
      <c r="BB105" s="349">
        <v>1701</v>
      </c>
      <c r="BC105" s="151" t="s">
        <v>353</v>
      </c>
      <c r="BD105" s="122">
        <v>2</v>
      </c>
      <c r="BF105" s="374">
        <v>104</v>
      </c>
      <c r="BG105" s="374">
        <v>1811</v>
      </c>
      <c r="BH105" s="375" t="s">
        <v>356</v>
      </c>
      <c r="BI105" s="374">
        <v>2</v>
      </c>
    </row>
    <row r="106" spans="1:61" ht="15" customHeight="1" x14ac:dyDescent="0.25">
      <c r="A106" s="488"/>
      <c r="B106" s="487"/>
      <c r="C106" s="487"/>
      <c r="D106" s="487"/>
      <c r="E106" s="487"/>
      <c r="F106" s="487"/>
      <c r="G106" s="487"/>
      <c r="H106" s="158" t="s">
        <v>830</v>
      </c>
      <c r="I106" s="158"/>
      <c r="J106" s="158"/>
      <c r="K106" s="158"/>
      <c r="L106" s="158"/>
      <c r="M106" s="158"/>
      <c r="N106" s="158"/>
      <c r="O106" s="158"/>
      <c r="P106" s="158"/>
      <c r="Q106" s="158"/>
      <c r="R106" s="271"/>
      <c r="S106" s="333"/>
      <c r="T106" s="548"/>
      <c r="U106" s="548"/>
      <c r="V106" s="548"/>
      <c r="W106" s="548"/>
      <c r="X106" s="548"/>
      <c r="Y106" s="548"/>
      <c r="Z106" s="549"/>
      <c r="AA106" s="492">
        <v>0</v>
      </c>
      <c r="AB106" s="492"/>
      <c r="AC106" s="492"/>
      <c r="AD106" s="492"/>
      <c r="AE106" s="492"/>
      <c r="AF106" s="492"/>
      <c r="AG106" s="492"/>
      <c r="AH106" s="492"/>
      <c r="AI106" s="492"/>
      <c r="AJ106" s="493"/>
      <c r="AK106" s="419"/>
      <c r="AM106" s="116"/>
      <c r="AN106" s="116"/>
      <c r="AO106" s="116"/>
      <c r="AP106" s="116"/>
      <c r="AQ106" s="116"/>
      <c r="AR106" s="116"/>
      <c r="AS106" s="116"/>
      <c r="AT106" s="116"/>
      <c r="BA106" s="120">
        <v>105</v>
      </c>
      <c r="BB106" s="349">
        <v>1702</v>
      </c>
      <c r="BC106" s="151" t="s">
        <v>354</v>
      </c>
      <c r="BD106" s="122">
        <v>2</v>
      </c>
      <c r="BE106" s="116"/>
      <c r="BF106" s="373">
        <v>113</v>
      </c>
      <c r="BG106" s="374">
        <v>2014</v>
      </c>
      <c r="BH106" s="375" t="s">
        <v>357</v>
      </c>
      <c r="BI106" s="374">
        <v>2</v>
      </c>
    </row>
    <row r="107" spans="1:61" ht="15" customHeight="1" thickBot="1" x14ac:dyDescent="0.3">
      <c r="A107" s="488"/>
      <c r="B107" s="487"/>
      <c r="C107" s="487"/>
      <c r="D107" s="487"/>
      <c r="E107" s="487"/>
      <c r="F107" s="487"/>
      <c r="G107" s="487"/>
      <c r="H107" s="494" t="s">
        <v>240</v>
      </c>
      <c r="I107" s="494"/>
      <c r="J107" s="494"/>
      <c r="K107" s="494"/>
      <c r="L107" s="494"/>
      <c r="M107" s="494"/>
      <c r="N107" s="494"/>
      <c r="O107" s="321"/>
      <c r="P107" s="320"/>
      <c r="Q107" s="320"/>
      <c r="R107" s="320"/>
      <c r="S107" s="320"/>
      <c r="T107" s="320"/>
      <c r="U107" s="320"/>
      <c r="V107" s="320"/>
      <c r="W107" s="320"/>
      <c r="X107" s="320"/>
      <c r="Y107" s="323"/>
      <c r="Z107" s="324"/>
      <c r="AA107" s="495"/>
      <c r="AB107" s="496"/>
      <c r="AC107" s="496"/>
      <c r="AD107" s="496"/>
      <c r="AE107" s="496"/>
      <c r="AF107" s="496"/>
      <c r="AG107" s="496"/>
      <c r="AH107" s="496"/>
      <c r="AI107" s="496"/>
      <c r="AJ107" s="497"/>
      <c r="AK107" s="419"/>
      <c r="AM107" s="116"/>
      <c r="AN107" s="116"/>
      <c r="AO107" s="116"/>
      <c r="AP107" s="116"/>
      <c r="AQ107" s="116"/>
      <c r="AR107" s="116"/>
      <c r="AS107" s="116"/>
      <c r="AT107" s="116"/>
      <c r="BA107" s="120">
        <v>106</v>
      </c>
      <c r="BB107" s="349">
        <v>1709</v>
      </c>
      <c r="BC107" s="151" t="s">
        <v>355</v>
      </c>
      <c r="BD107" s="122">
        <v>2</v>
      </c>
      <c r="BF107" s="374">
        <v>116</v>
      </c>
      <c r="BG107" s="374">
        <v>2023</v>
      </c>
      <c r="BH107" s="375" t="s">
        <v>360</v>
      </c>
      <c r="BI107" s="374">
        <v>2</v>
      </c>
    </row>
    <row r="108" spans="1:61" ht="15" customHeight="1" thickBot="1" x14ac:dyDescent="0.3">
      <c r="A108" s="489" t="s">
        <v>241</v>
      </c>
      <c r="B108" s="490"/>
      <c r="C108" s="537"/>
      <c r="D108" s="538"/>
      <c r="E108" s="538"/>
      <c r="F108" s="538"/>
      <c r="G108" s="538"/>
      <c r="H108" s="538"/>
      <c r="I108" s="538"/>
      <c r="J108" s="538"/>
      <c r="K108" s="538"/>
      <c r="L108" s="538"/>
      <c r="M108" s="538"/>
      <c r="N108" s="539"/>
      <c r="O108" s="498" t="s">
        <v>807</v>
      </c>
      <c r="P108" s="499"/>
      <c r="Q108" s="499"/>
      <c r="R108" s="515"/>
      <c r="S108" s="160"/>
      <c r="T108" s="264" t="s">
        <v>808</v>
      </c>
      <c r="U108" s="268"/>
      <c r="V108" s="268"/>
      <c r="W108" s="268"/>
      <c r="X108" s="264"/>
      <c r="Y108" s="516" t="s">
        <v>821</v>
      </c>
      <c r="Z108" s="517"/>
      <c r="AA108" s="517"/>
      <c r="AB108" s="517"/>
      <c r="AC108" s="517"/>
      <c r="AD108" s="517"/>
      <c r="AE108" s="517"/>
      <c r="AF108" s="517"/>
      <c r="AG108" s="517"/>
      <c r="AH108" s="517"/>
      <c r="AI108" s="517"/>
      <c r="AJ108" s="518"/>
      <c r="AK108" s="405"/>
      <c r="AL108" s="392"/>
      <c r="AT108" s="116"/>
      <c r="BA108" s="120">
        <v>107</v>
      </c>
      <c r="BB108" s="349">
        <v>1811</v>
      </c>
      <c r="BC108" s="151" t="s">
        <v>356</v>
      </c>
      <c r="BD108" s="122">
        <v>2</v>
      </c>
      <c r="BF108" s="374"/>
      <c r="BG108" s="374">
        <v>2022</v>
      </c>
      <c r="BH108" s="375" t="s">
        <v>813</v>
      </c>
      <c r="BI108" s="374">
        <v>2</v>
      </c>
    </row>
    <row r="109" spans="1:61" ht="18" customHeight="1" x14ac:dyDescent="0.25">
      <c r="A109" s="489"/>
      <c r="B109" s="490"/>
      <c r="C109" s="519"/>
      <c r="D109" s="520"/>
      <c r="E109" s="520"/>
      <c r="F109" s="520"/>
      <c r="G109" s="520"/>
      <c r="H109" s="520"/>
      <c r="I109" s="520"/>
      <c r="J109" s="520"/>
      <c r="K109" s="520"/>
      <c r="L109" s="520"/>
      <c r="M109" s="520"/>
      <c r="N109" s="521"/>
      <c r="O109" s="495"/>
      <c r="P109" s="496"/>
      <c r="Q109" s="496"/>
      <c r="R109" s="496"/>
      <c r="S109" s="496"/>
      <c r="T109" s="496"/>
      <c r="U109" s="496"/>
      <c r="V109" s="496"/>
      <c r="W109" s="496"/>
      <c r="X109" s="497"/>
      <c r="Y109" s="576"/>
      <c r="Z109" s="577"/>
      <c r="AA109" s="577"/>
      <c r="AB109" s="577"/>
      <c r="AC109" s="577"/>
      <c r="AD109" s="577"/>
      <c r="AE109" s="577"/>
      <c r="AF109" s="577"/>
      <c r="AG109" s="577"/>
      <c r="AH109" s="577"/>
      <c r="AI109" s="577"/>
      <c r="AJ109" s="578"/>
      <c r="AK109" s="405"/>
      <c r="AL109" s="392"/>
      <c r="AT109" s="116"/>
      <c r="BA109" s="120">
        <v>108</v>
      </c>
      <c r="BB109" s="349">
        <v>1812</v>
      </c>
      <c r="BC109" s="350" t="s">
        <v>835</v>
      </c>
      <c r="BD109" s="351">
        <v>2</v>
      </c>
      <c r="BF109" s="382">
        <v>116</v>
      </c>
      <c r="BG109" s="383">
        <v>2023</v>
      </c>
      <c r="BH109" s="384" t="s">
        <v>360</v>
      </c>
      <c r="BI109" s="382">
        <v>2</v>
      </c>
    </row>
    <row r="110" spans="1:61" ht="18" customHeight="1" x14ac:dyDescent="0.25">
      <c r="A110" s="489"/>
      <c r="B110" s="490"/>
      <c r="C110" s="522"/>
      <c r="D110" s="523"/>
      <c r="E110" s="523"/>
      <c r="F110" s="523"/>
      <c r="G110" s="523"/>
      <c r="H110" s="523"/>
      <c r="I110" s="523"/>
      <c r="J110" s="523"/>
      <c r="K110" s="523"/>
      <c r="L110" s="523"/>
      <c r="M110" s="523"/>
      <c r="N110" s="524"/>
      <c r="O110" s="570"/>
      <c r="P110" s="571"/>
      <c r="Q110" s="571"/>
      <c r="R110" s="571"/>
      <c r="S110" s="571"/>
      <c r="T110" s="571"/>
      <c r="U110" s="571"/>
      <c r="V110" s="571"/>
      <c r="W110" s="571"/>
      <c r="X110" s="572"/>
      <c r="Y110" s="579"/>
      <c r="Z110" s="580"/>
      <c r="AA110" s="580"/>
      <c r="AB110" s="580"/>
      <c r="AC110" s="580"/>
      <c r="AD110" s="580"/>
      <c r="AE110" s="580"/>
      <c r="AF110" s="580"/>
      <c r="AG110" s="580"/>
      <c r="AH110" s="580"/>
      <c r="AI110" s="580"/>
      <c r="AJ110" s="581"/>
      <c r="AK110" s="405"/>
      <c r="AL110" s="392"/>
      <c r="AT110" s="116"/>
      <c r="BA110" s="120">
        <v>109</v>
      </c>
      <c r="BB110" s="349">
        <v>1820</v>
      </c>
      <c r="BC110" s="350" t="s">
        <v>836</v>
      </c>
      <c r="BD110" s="351">
        <v>2</v>
      </c>
      <c r="BF110" s="373">
        <v>117</v>
      </c>
      <c r="BG110" s="374">
        <v>2029</v>
      </c>
      <c r="BH110" s="375" t="s">
        <v>361</v>
      </c>
      <c r="BI110" s="374">
        <v>2</v>
      </c>
    </row>
    <row r="111" spans="1:61" ht="18" customHeight="1" x14ac:dyDescent="0.25">
      <c r="A111" s="489"/>
      <c r="B111" s="490"/>
      <c r="C111" s="525"/>
      <c r="D111" s="526"/>
      <c r="E111" s="526"/>
      <c r="F111" s="526"/>
      <c r="G111" s="526"/>
      <c r="H111" s="526"/>
      <c r="I111" s="526"/>
      <c r="J111" s="526"/>
      <c r="K111" s="526"/>
      <c r="L111" s="526"/>
      <c r="M111" s="526"/>
      <c r="N111" s="527"/>
      <c r="O111" s="573"/>
      <c r="P111" s="574"/>
      <c r="Q111" s="574"/>
      <c r="R111" s="574"/>
      <c r="S111" s="574"/>
      <c r="T111" s="574"/>
      <c r="U111" s="574"/>
      <c r="V111" s="574"/>
      <c r="W111" s="574"/>
      <c r="X111" s="575"/>
      <c r="Y111" s="579"/>
      <c r="Z111" s="580"/>
      <c r="AA111" s="580"/>
      <c r="AB111" s="580"/>
      <c r="AC111" s="580"/>
      <c r="AD111" s="580"/>
      <c r="AE111" s="580"/>
      <c r="AF111" s="580"/>
      <c r="AG111" s="580"/>
      <c r="AH111" s="580"/>
      <c r="AI111" s="580"/>
      <c r="AJ111" s="581"/>
      <c r="AK111" s="426"/>
      <c r="AL111" s="427"/>
      <c r="AM111" s="116"/>
      <c r="AN111" s="116"/>
      <c r="AO111" s="116"/>
      <c r="AP111" s="116"/>
      <c r="AT111" s="116"/>
      <c r="BA111" s="120">
        <v>110</v>
      </c>
      <c r="BB111" s="349">
        <v>1910</v>
      </c>
      <c r="BC111" s="350" t="s">
        <v>837</v>
      </c>
      <c r="BD111" s="351">
        <v>2</v>
      </c>
      <c r="BF111" s="374">
        <v>118</v>
      </c>
      <c r="BG111" s="374">
        <v>2030</v>
      </c>
      <c r="BH111" s="375" t="s">
        <v>362</v>
      </c>
      <c r="BI111" s="374">
        <v>2</v>
      </c>
    </row>
    <row r="112" spans="1:61" ht="15" customHeight="1" x14ac:dyDescent="0.25">
      <c r="A112" s="489"/>
      <c r="B112" s="490"/>
      <c r="C112" s="498" t="s">
        <v>242</v>
      </c>
      <c r="D112" s="499"/>
      <c r="E112" s="499"/>
      <c r="F112" s="500" t="str">
        <f>CONCATENATE($F$5,"  ",$F$6,"  ",$F$3,"  ",F4)</f>
        <v xml:space="preserve">      </v>
      </c>
      <c r="G112" s="500"/>
      <c r="H112" s="500"/>
      <c r="I112" s="500"/>
      <c r="J112" s="500"/>
      <c r="K112" s="500"/>
      <c r="L112" s="500"/>
      <c r="M112" s="500"/>
      <c r="N112" s="501"/>
      <c r="O112" s="502" t="s">
        <v>242</v>
      </c>
      <c r="P112" s="503"/>
      <c r="Q112" s="508"/>
      <c r="R112" s="509"/>
      <c r="S112" s="509"/>
      <c r="T112" s="509"/>
      <c r="U112" s="509"/>
      <c r="V112" s="509"/>
      <c r="W112" s="509"/>
      <c r="X112" s="510"/>
      <c r="Y112" s="579"/>
      <c r="Z112" s="580"/>
      <c r="AA112" s="580"/>
      <c r="AB112" s="580"/>
      <c r="AC112" s="580"/>
      <c r="AD112" s="580"/>
      <c r="AE112" s="580"/>
      <c r="AF112" s="580"/>
      <c r="AG112" s="580"/>
      <c r="AH112" s="580"/>
      <c r="AI112" s="580"/>
      <c r="AJ112" s="581"/>
      <c r="AK112" s="405"/>
      <c r="AL112" s="392"/>
      <c r="AT112" s="116"/>
      <c r="BA112" s="120">
        <v>111</v>
      </c>
      <c r="BB112" s="349">
        <v>1921</v>
      </c>
      <c r="BC112" s="350" t="s">
        <v>838</v>
      </c>
      <c r="BD112" s="351">
        <v>2</v>
      </c>
      <c r="BF112" s="373">
        <v>119</v>
      </c>
      <c r="BG112" s="374">
        <v>2100</v>
      </c>
      <c r="BH112" s="375" t="s">
        <v>363</v>
      </c>
      <c r="BI112" s="374">
        <v>2</v>
      </c>
    </row>
    <row r="113" spans="1:64" ht="15" customHeight="1" thickBot="1" x14ac:dyDescent="0.3">
      <c r="A113" s="489"/>
      <c r="B113" s="491"/>
      <c r="C113" s="483" t="s">
        <v>29</v>
      </c>
      <c r="D113" s="484"/>
      <c r="E113" s="483" t="s">
        <v>243</v>
      </c>
      <c r="F113" s="485"/>
      <c r="G113" s="483" t="s">
        <v>244</v>
      </c>
      <c r="H113" s="485"/>
      <c r="I113" s="172" t="s">
        <v>203</v>
      </c>
      <c r="J113" s="511"/>
      <c r="K113" s="512"/>
      <c r="L113" s="512"/>
      <c r="M113" s="512"/>
      <c r="N113" s="513"/>
      <c r="O113" s="502" t="s">
        <v>29</v>
      </c>
      <c r="P113" s="514"/>
      <c r="Q113" s="502" t="s">
        <v>243</v>
      </c>
      <c r="R113" s="514"/>
      <c r="S113" s="263" t="s">
        <v>245</v>
      </c>
      <c r="T113" s="180" t="s">
        <v>203</v>
      </c>
      <c r="U113" s="534"/>
      <c r="V113" s="535"/>
      <c r="W113" s="535"/>
      <c r="X113" s="536"/>
      <c r="Y113" s="582"/>
      <c r="Z113" s="583"/>
      <c r="AA113" s="583"/>
      <c r="AB113" s="583"/>
      <c r="AC113" s="583"/>
      <c r="AD113" s="583"/>
      <c r="AE113" s="583"/>
      <c r="AF113" s="583"/>
      <c r="AG113" s="583"/>
      <c r="AH113" s="583"/>
      <c r="AI113" s="583"/>
      <c r="AJ113" s="584"/>
      <c r="AK113" s="405"/>
      <c r="AL113" s="392"/>
      <c r="AT113" s="116"/>
      <c r="BA113" s="120">
        <v>112</v>
      </c>
      <c r="BB113" s="349">
        <v>1922</v>
      </c>
      <c r="BC113" s="350" t="s">
        <v>839</v>
      </c>
      <c r="BD113" s="351">
        <v>2</v>
      </c>
      <c r="BF113" s="374">
        <v>120</v>
      </c>
      <c r="BG113" s="374">
        <v>2211</v>
      </c>
      <c r="BH113" s="375" t="s">
        <v>364</v>
      </c>
      <c r="BI113" s="374">
        <v>2</v>
      </c>
    </row>
    <row r="114" spans="1:64" s="116" customFormat="1" ht="12" customHeight="1" thickBot="1" x14ac:dyDescent="0.3">
      <c r="A114" s="272" t="s">
        <v>159</v>
      </c>
      <c r="B114" s="239" t="s">
        <v>253</v>
      </c>
      <c r="C114" s="240"/>
      <c r="D114" s="240"/>
      <c r="E114" s="240"/>
      <c r="F114" s="240"/>
      <c r="G114" s="240"/>
      <c r="H114" s="240"/>
      <c r="I114" s="240"/>
      <c r="J114" s="240"/>
      <c r="K114" s="240"/>
      <c r="L114" s="241"/>
      <c r="M114" s="242" t="s">
        <v>155</v>
      </c>
      <c r="N114" s="255" t="s">
        <v>4</v>
      </c>
      <c r="O114" s="257"/>
      <c r="P114" s="558">
        <f ca="1">TODAY()</f>
        <v>44959</v>
      </c>
      <c r="Q114" s="558"/>
      <c r="R114" s="558"/>
      <c r="S114" s="558"/>
      <c r="T114" s="255" t="s">
        <v>820</v>
      </c>
      <c r="U114" s="257"/>
      <c r="V114" s="267"/>
      <c r="W114" s="243"/>
      <c r="X114" s="247"/>
      <c r="Y114" s="173"/>
      <c r="Z114" s="173"/>
      <c r="AA114" s="173"/>
      <c r="AB114" s="173"/>
      <c r="AC114" s="428"/>
      <c r="AD114" s="428"/>
      <c r="AE114" s="559" t="s">
        <v>767</v>
      </c>
      <c r="AF114" s="559"/>
      <c r="AG114" s="560"/>
      <c r="AH114" s="560"/>
      <c r="AI114" s="560"/>
      <c r="AJ114" s="561"/>
      <c r="AK114" s="405"/>
      <c r="AL114" s="394"/>
      <c r="AM114" s="275"/>
      <c r="AN114" s="275"/>
      <c r="AO114" s="275"/>
      <c r="AP114" s="275"/>
      <c r="AQ114" s="275"/>
      <c r="AR114" s="275"/>
      <c r="AS114" s="275"/>
      <c r="AU114" s="275"/>
      <c r="AV114" s="275"/>
      <c r="AW114" s="275"/>
      <c r="AX114" s="275"/>
      <c r="AY114" s="275"/>
      <c r="AZ114" s="275"/>
      <c r="BA114" s="120">
        <v>113</v>
      </c>
      <c r="BB114" s="349">
        <v>2011</v>
      </c>
      <c r="BC114" s="350" t="s">
        <v>840</v>
      </c>
      <c r="BD114" s="351">
        <v>2</v>
      </c>
      <c r="BE114" s="275"/>
      <c r="BF114" s="373">
        <v>121</v>
      </c>
      <c r="BG114" s="374">
        <v>2212</v>
      </c>
      <c r="BH114" s="375" t="s">
        <v>365</v>
      </c>
      <c r="BI114" s="374">
        <v>2</v>
      </c>
      <c r="BJ114" s="385"/>
      <c r="BK114" s="385"/>
      <c r="BL114" s="385"/>
    </row>
    <row r="115" spans="1:64" ht="12" customHeight="1" x14ac:dyDescent="0.25">
      <c r="A115" s="291"/>
      <c r="B115" s="285"/>
      <c r="C115" s="165" t="s">
        <v>770</v>
      </c>
      <c r="D115" s="130"/>
      <c r="E115" s="130"/>
      <c r="F115" s="130"/>
      <c r="G115" s="130"/>
      <c r="H115" s="179"/>
      <c r="I115" s="562">
        <f>+AM98</f>
        <v>0</v>
      </c>
      <c r="J115" s="563"/>
      <c r="K115" s="563"/>
      <c r="L115" s="564"/>
      <c r="M115" s="178" t="s">
        <v>771</v>
      </c>
      <c r="N115" s="300"/>
      <c r="O115" s="301"/>
      <c r="P115" s="175"/>
      <c r="Q115" s="176"/>
      <c r="R115" s="565">
        <f>+AM100</f>
        <v>0</v>
      </c>
      <c r="S115" s="566"/>
      <c r="T115" s="566"/>
      <c r="U115" s="567"/>
      <c r="V115" s="174">
        <f>+AM76</f>
        <v>0</v>
      </c>
      <c r="W115" s="300"/>
      <c r="X115" s="171"/>
      <c r="Y115" s="300"/>
      <c r="Z115" s="300"/>
      <c r="AA115" s="300"/>
      <c r="AB115" s="302"/>
      <c r="AC115" s="568">
        <f>+AM77</f>
        <v>0</v>
      </c>
      <c r="AD115" s="569"/>
      <c r="AE115" s="569"/>
      <c r="AF115" s="569"/>
      <c r="AG115" s="506"/>
      <c r="AH115" s="507"/>
      <c r="AI115" s="403"/>
      <c r="AJ115" s="404"/>
      <c r="AK115" s="405"/>
      <c r="AT115" s="116"/>
      <c r="BA115" s="120">
        <v>114</v>
      </c>
      <c r="BB115" s="349">
        <v>2012</v>
      </c>
      <c r="BC115" s="350" t="s">
        <v>841</v>
      </c>
      <c r="BD115" s="351">
        <v>2</v>
      </c>
      <c r="BF115" s="374">
        <v>122</v>
      </c>
      <c r="BG115" s="374">
        <v>2219</v>
      </c>
      <c r="BH115" s="375" t="s">
        <v>366</v>
      </c>
      <c r="BI115" s="374">
        <v>2</v>
      </c>
    </row>
    <row r="116" spans="1:64" ht="15" customHeight="1" x14ac:dyDescent="0.25">
      <c r="A116" s="291"/>
      <c r="B116" s="363">
        <f>H13</f>
        <v>0</v>
      </c>
      <c r="C116" s="481" t="e">
        <f>VLOOKUP(B116,BB1:BD487,2)</f>
        <v>#N/A</v>
      </c>
      <c r="D116" s="481"/>
      <c r="E116" s="481"/>
      <c r="F116" s="481"/>
      <c r="G116" s="481"/>
      <c r="H116" s="481"/>
      <c r="I116" s="481"/>
      <c r="J116" s="481"/>
      <c r="K116" s="481"/>
      <c r="L116" s="481"/>
      <c r="M116" s="481"/>
      <c r="N116" s="481"/>
      <c r="O116" s="481"/>
      <c r="P116" s="481"/>
      <c r="Q116" s="481"/>
      <c r="R116" s="481"/>
      <c r="S116" s="481"/>
      <c r="T116" s="481"/>
      <c r="U116" s="481"/>
      <c r="V116" s="481"/>
      <c r="W116" s="481"/>
      <c r="X116" s="481"/>
      <c r="Y116" s="481"/>
      <c r="Z116" s="481"/>
      <c r="AA116" s="481"/>
      <c r="AB116" s="481"/>
      <c r="AC116" s="481"/>
      <c r="AD116" s="481"/>
      <c r="AE116" s="481"/>
      <c r="AF116" s="482"/>
      <c r="AG116" s="429"/>
      <c r="AH116" s="401"/>
      <c r="AI116" s="398"/>
      <c r="AJ116" s="405"/>
      <c r="AK116" s="405"/>
      <c r="AL116" s="392"/>
      <c r="AT116" s="116"/>
      <c r="BA116" s="120">
        <v>115</v>
      </c>
      <c r="BB116" s="349">
        <v>2013</v>
      </c>
      <c r="BC116" s="350" t="s">
        <v>842</v>
      </c>
      <c r="BD116" s="351">
        <v>2</v>
      </c>
      <c r="BF116" s="373">
        <v>123</v>
      </c>
      <c r="BG116" s="374">
        <v>2221</v>
      </c>
      <c r="BH116" s="375" t="s">
        <v>367</v>
      </c>
      <c r="BI116" s="374">
        <v>2</v>
      </c>
    </row>
    <row r="117" spans="1:64" ht="15" customHeight="1" x14ac:dyDescent="0.25">
      <c r="A117" s="291"/>
      <c r="B117" s="364">
        <f>H14</f>
        <v>0</v>
      </c>
      <c r="C117" s="481" t="e">
        <f>VLOOKUP(B117,BB2:BD488,2)</f>
        <v>#N/A</v>
      </c>
      <c r="D117" s="481"/>
      <c r="E117" s="481"/>
      <c r="F117" s="481"/>
      <c r="G117" s="481"/>
      <c r="H117" s="481"/>
      <c r="I117" s="481"/>
      <c r="J117" s="481"/>
      <c r="K117" s="481"/>
      <c r="L117" s="481"/>
      <c r="M117" s="481"/>
      <c r="N117" s="481"/>
      <c r="O117" s="481"/>
      <c r="P117" s="481"/>
      <c r="Q117" s="481"/>
      <c r="R117" s="481"/>
      <c r="S117" s="481"/>
      <c r="T117" s="481"/>
      <c r="U117" s="481"/>
      <c r="V117" s="481"/>
      <c r="W117" s="481"/>
      <c r="X117" s="481"/>
      <c r="Y117" s="481"/>
      <c r="Z117" s="481"/>
      <c r="AA117" s="481"/>
      <c r="AB117" s="481"/>
      <c r="AC117" s="481"/>
      <c r="AD117" s="481"/>
      <c r="AE117" s="481"/>
      <c r="AF117" s="482"/>
      <c r="AG117" s="429"/>
      <c r="AH117" s="401"/>
      <c r="AI117" s="401"/>
      <c r="AJ117" s="405"/>
      <c r="AK117" s="405"/>
      <c r="BA117" s="120">
        <v>116</v>
      </c>
      <c r="BB117" s="349">
        <v>2014</v>
      </c>
      <c r="BC117" s="151" t="s">
        <v>357</v>
      </c>
      <c r="BD117" s="122">
        <v>2</v>
      </c>
      <c r="BF117" s="374">
        <v>124</v>
      </c>
      <c r="BG117" s="374">
        <v>2229</v>
      </c>
      <c r="BH117" s="375" t="s">
        <v>368</v>
      </c>
      <c r="BI117" s="374">
        <v>2</v>
      </c>
    </row>
    <row r="118" spans="1:64" ht="15" customHeight="1" x14ac:dyDescent="0.25">
      <c r="A118" s="291"/>
      <c r="B118" s="363">
        <f>H15</f>
        <v>0</v>
      </c>
      <c r="C118" s="481" t="e">
        <f>VLOOKUP(B118,BB3:BD489,2)</f>
        <v>#N/A</v>
      </c>
      <c r="D118" s="481"/>
      <c r="E118" s="481"/>
      <c r="F118" s="481"/>
      <c r="G118" s="481"/>
      <c r="H118" s="481"/>
      <c r="I118" s="481"/>
      <c r="J118" s="481"/>
      <c r="K118" s="481"/>
      <c r="L118" s="481"/>
      <c r="M118" s="481"/>
      <c r="N118" s="481"/>
      <c r="O118" s="481"/>
      <c r="P118" s="481"/>
      <c r="Q118" s="481"/>
      <c r="R118" s="481"/>
      <c r="S118" s="481"/>
      <c r="T118" s="481"/>
      <c r="U118" s="481"/>
      <c r="V118" s="481"/>
      <c r="W118" s="481"/>
      <c r="X118" s="481"/>
      <c r="Y118" s="481"/>
      <c r="Z118" s="481"/>
      <c r="AA118" s="481"/>
      <c r="AB118" s="481"/>
      <c r="AC118" s="481"/>
      <c r="AD118" s="481"/>
      <c r="AE118" s="481"/>
      <c r="AF118" s="482"/>
      <c r="AG118" s="429"/>
      <c r="AH118" s="401"/>
      <c r="AI118" s="401"/>
      <c r="AJ118" s="405"/>
      <c r="AK118" s="405"/>
      <c r="BA118" s="120">
        <v>117</v>
      </c>
      <c r="BB118" s="349">
        <v>2021</v>
      </c>
      <c r="BC118" s="151" t="s">
        <v>358</v>
      </c>
      <c r="BD118" s="122">
        <v>2</v>
      </c>
      <c r="BF118" s="373">
        <v>125</v>
      </c>
      <c r="BG118" s="374">
        <v>2310</v>
      </c>
      <c r="BH118" s="375" t="s">
        <v>369</v>
      </c>
      <c r="BI118" s="374">
        <v>2</v>
      </c>
    </row>
    <row r="119" spans="1:64" ht="15" customHeight="1" x14ac:dyDescent="0.25">
      <c r="A119" s="291"/>
      <c r="B119" s="364">
        <f>H16</f>
        <v>0</v>
      </c>
      <c r="C119" s="481" t="e">
        <f>VLOOKUP(B119,BB4:BD490,2)</f>
        <v>#N/A</v>
      </c>
      <c r="D119" s="481"/>
      <c r="E119" s="481"/>
      <c r="F119" s="481"/>
      <c r="G119" s="481"/>
      <c r="H119" s="481"/>
      <c r="I119" s="481"/>
      <c r="J119" s="481"/>
      <c r="K119" s="481"/>
      <c r="L119" s="481"/>
      <c r="M119" s="481"/>
      <c r="N119" s="481"/>
      <c r="O119" s="481"/>
      <c r="P119" s="481"/>
      <c r="Q119" s="481"/>
      <c r="R119" s="481"/>
      <c r="S119" s="481"/>
      <c r="T119" s="481"/>
      <c r="U119" s="481"/>
      <c r="V119" s="481"/>
      <c r="W119" s="481"/>
      <c r="X119" s="481"/>
      <c r="Y119" s="481"/>
      <c r="Z119" s="481"/>
      <c r="AA119" s="481"/>
      <c r="AB119" s="481"/>
      <c r="AC119" s="481"/>
      <c r="AD119" s="481"/>
      <c r="AE119" s="481"/>
      <c r="AF119" s="482"/>
      <c r="AG119" s="429"/>
      <c r="AH119" s="401"/>
      <c r="AI119" s="401"/>
      <c r="AJ119" s="405"/>
      <c r="AK119" s="405"/>
      <c r="BA119" s="120">
        <v>118</v>
      </c>
      <c r="BB119" s="349">
        <v>2022</v>
      </c>
      <c r="BC119" s="151" t="s">
        <v>359</v>
      </c>
      <c r="BD119" s="122">
        <v>2</v>
      </c>
      <c r="BF119" s="374">
        <v>128</v>
      </c>
      <c r="BG119" s="374">
        <v>2393</v>
      </c>
      <c r="BH119" s="375" t="s">
        <v>370</v>
      </c>
      <c r="BI119" s="374">
        <v>2</v>
      </c>
    </row>
    <row r="120" spans="1:64" ht="15" customHeight="1" thickBot="1" x14ac:dyDescent="0.3">
      <c r="A120" s="303"/>
      <c r="B120" s="365">
        <f>H17</f>
        <v>0</v>
      </c>
      <c r="C120" s="481" t="e">
        <f>VLOOKUP(B120,BB5:BD491,2)</f>
        <v>#N/A</v>
      </c>
      <c r="D120" s="481"/>
      <c r="E120" s="481"/>
      <c r="F120" s="481"/>
      <c r="G120" s="481"/>
      <c r="H120" s="481"/>
      <c r="I120" s="481"/>
      <c r="J120" s="481"/>
      <c r="K120" s="481"/>
      <c r="L120" s="481"/>
      <c r="M120" s="481"/>
      <c r="N120" s="481"/>
      <c r="O120" s="481"/>
      <c r="P120" s="481"/>
      <c r="Q120" s="481"/>
      <c r="R120" s="481"/>
      <c r="S120" s="481"/>
      <c r="T120" s="481"/>
      <c r="U120" s="481"/>
      <c r="V120" s="481"/>
      <c r="W120" s="481"/>
      <c r="X120" s="481"/>
      <c r="Y120" s="481"/>
      <c r="Z120" s="481"/>
      <c r="AA120" s="481"/>
      <c r="AB120" s="481"/>
      <c r="AC120" s="481"/>
      <c r="AD120" s="481"/>
      <c r="AE120" s="481"/>
      <c r="AF120" s="482"/>
      <c r="AG120" s="430"/>
      <c r="AH120" s="431"/>
      <c r="AI120" s="431"/>
      <c r="AJ120" s="432"/>
      <c r="AK120" s="405"/>
      <c r="BA120" s="120">
        <v>119</v>
      </c>
      <c r="BB120" s="349">
        <v>2023</v>
      </c>
      <c r="BC120" s="151" t="s">
        <v>360</v>
      </c>
      <c r="BD120" s="122">
        <v>2</v>
      </c>
      <c r="BF120" s="373">
        <v>129</v>
      </c>
      <c r="BG120" s="374">
        <v>2394</v>
      </c>
      <c r="BH120" s="375" t="s">
        <v>371</v>
      </c>
      <c r="BI120" s="374">
        <v>2</v>
      </c>
    </row>
    <row r="121" spans="1:64" ht="9.75" customHeight="1" thickBot="1" x14ac:dyDescent="0.3">
      <c r="A121" s="303"/>
      <c r="B121" s="304"/>
      <c r="C121" s="304"/>
      <c r="D121" s="304"/>
      <c r="E121" s="304"/>
      <c r="F121" s="304"/>
      <c r="G121" s="304"/>
      <c r="H121" s="304"/>
      <c r="I121" s="304"/>
      <c r="J121" s="304"/>
      <c r="K121" s="304"/>
      <c r="L121" s="304"/>
      <c r="M121" s="304"/>
      <c r="N121" s="304"/>
      <c r="O121" s="304"/>
      <c r="P121" s="304"/>
      <c r="Q121" s="304"/>
      <c r="R121" s="304"/>
      <c r="S121" s="304"/>
      <c r="T121" s="304"/>
      <c r="U121" s="304"/>
      <c r="V121" s="304"/>
      <c r="W121" s="304"/>
      <c r="X121" s="304"/>
      <c r="Y121" s="304"/>
      <c r="Z121" s="304"/>
      <c r="AA121" s="304"/>
      <c r="AB121" s="304"/>
      <c r="AC121" s="431"/>
      <c r="AD121" s="431"/>
      <c r="AE121" s="431"/>
      <c r="AF121" s="431"/>
      <c r="AG121" s="431"/>
      <c r="AH121" s="431"/>
      <c r="AI121" s="431"/>
      <c r="AJ121" s="431"/>
      <c r="AK121" s="432"/>
      <c r="AU121" s="116"/>
      <c r="AV121" s="116"/>
      <c r="AW121" s="116"/>
      <c r="AX121" s="116"/>
      <c r="AY121" s="116"/>
      <c r="AZ121" s="116"/>
      <c r="BA121" s="120">
        <v>120</v>
      </c>
      <c r="BB121" s="349">
        <v>2029</v>
      </c>
      <c r="BC121" s="151" t="s">
        <v>361</v>
      </c>
      <c r="BD121" s="122">
        <v>2</v>
      </c>
      <c r="BF121" s="374">
        <v>130</v>
      </c>
      <c r="BG121" s="374">
        <v>2395</v>
      </c>
      <c r="BH121" s="375" t="s">
        <v>372</v>
      </c>
      <c r="BI121" s="374">
        <v>2</v>
      </c>
    </row>
    <row r="122" spans="1:64" x14ac:dyDescent="0.25">
      <c r="BA122" s="120">
        <v>121</v>
      </c>
      <c r="BB122" s="349">
        <v>2030</v>
      </c>
      <c r="BC122" s="151" t="s">
        <v>362</v>
      </c>
      <c r="BD122" s="122">
        <v>2</v>
      </c>
      <c r="BF122" s="373">
        <v>131</v>
      </c>
      <c r="BG122" s="374">
        <v>2396</v>
      </c>
      <c r="BH122" s="375" t="s">
        <v>373</v>
      </c>
      <c r="BI122" s="374">
        <v>2</v>
      </c>
    </row>
    <row r="123" spans="1:64" x14ac:dyDescent="0.25">
      <c r="AX123" s="118"/>
      <c r="AY123" s="177"/>
      <c r="AZ123" s="238"/>
      <c r="BA123" s="120">
        <v>122</v>
      </c>
      <c r="BB123" s="349">
        <v>2100</v>
      </c>
      <c r="BC123" s="151" t="s">
        <v>363</v>
      </c>
      <c r="BD123" s="122">
        <v>2</v>
      </c>
      <c r="BF123" s="374">
        <v>132</v>
      </c>
      <c r="BG123" s="374">
        <v>2399</v>
      </c>
      <c r="BH123" s="375" t="s">
        <v>374</v>
      </c>
      <c r="BI123" s="374">
        <v>2</v>
      </c>
    </row>
    <row r="124" spans="1:64" x14ac:dyDescent="0.25">
      <c r="BA124" s="120">
        <v>123</v>
      </c>
      <c r="BB124" s="349">
        <v>2211</v>
      </c>
      <c r="BC124" s="151" t="s">
        <v>364</v>
      </c>
      <c r="BD124" s="122">
        <v>2</v>
      </c>
      <c r="BF124" s="373">
        <v>133</v>
      </c>
      <c r="BG124" s="374">
        <v>2410</v>
      </c>
      <c r="BH124" s="375" t="s">
        <v>375</v>
      </c>
      <c r="BI124" s="374">
        <v>2</v>
      </c>
    </row>
    <row r="125" spans="1:64" x14ac:dyDescent="0.25">
      <c r="BA125" s="120">
        <v>124</v>
      </c>
      <c r="BB125" s="349">
        <v>2212</v>
      </c>
      <c r="BC125" s="151" t="s">
        <v>365</v>
      </c>
      <c r="BD125" s="122">
        <v>2</v>
      </c>
      <c r="BF125" s="374">
        <v>134</v>
      </c>
      <c r="BG125" s="374">
        <v>2421</v>
      </c>
      <c r="BH125" s="375" t="s">
        <v>376</v>
      </c>
      <c r="BI125" s="374">
        <v>2</v>
      </c>
    </row>
    <row r="126" spans="1:64" x14ac:dyDescent="0.25">
      <c r="BA126" s="120">
        <v>125</v>
      </c>
      <c r="BB126" s="349">
        <v>2219</v>
      </c>
      <c r="BC126" s="151" t="s">
        <v>366</v>
      </c>
      <c r="BD126" s="122">
        <v>2</v>
      </c>
      <c r="BF126" s="373">
        <v>135</v>
      </c>
      <c r="BG126" s="374">
        <v>2429</v>
      </c>
      <c r="BH126" s="375" t="s">
        <v>377</v>
      </c>
      <c r="BI126" s="374">
        <v>2</v>
      </c>
    </row>
    <row r="127" spans="1:64" x14ac:dyDescent="0.25">
      <c r="BA127" s="120">
        <v>126</v>
      </c>
      <c r="BB127" s="349">
        <v>2221</v>
      </c>
      <c r="BC127" s="151" t="s">
        <v>367</v>
      </c>
      <c r="BD127" s="122">
        <v>2</v>
      </c>
      <c r="BF127" s="374">
        <v>136</v>
      </c>
      <c r="BG127" s="374">
        <v>2431</v>
      </c>
      <c r="BH127" s="375" t="s">
        <v>378</v>
      </c>
      <c r="BI127" s="374">
        <v>2</v>
      </c>
    </row>
    <row r="128" spans="1:64" x14ac:dyDescent="0.25">
      <c r="BA128" s="120">
        <v>127</v>
      </c>
      <c r="BB128" s="349">
        <v>2229</v>
      </c>
      <c r="BC128" s="151" t="s">
        <v>368</v>
      </c>
      <c r="BD128" s="122">
        <v>2</v>
      </c>
      <c r="BF128" s="373">
        <v>137</v>
      </c>
      <c r="BG128" s="374">
        <v>2432</v>
      </c>
      <c r="BH128" s="375" t="s">
        <v>379</v>
      </c>
      <c r="BI128" s="374">
        <v>2</v>
      </c>
    </row>
    <row r="129" spans="53:61" x14ac:dyDescent="0.25">
      <c r="BA129" s="120">
        <v>128</v>
      </c>
      <c r="BB129" s="349">
        <v>2310</v>
      </c>
      <c r="BC129" s="151" t="s">
        <v>369</v>
      </c>
      <c r="BD129" s="122">
        <v>2</v>
      </c>
      <c r="BF129" s="374">
        <v>138</v>
      </c>
      <c r="BG129" s="374">
        <v>2511</v>
      </c>
      <c r="BH129" s="375" t="s">
        <v>380</v>
      </c>
      <c r="BI129" s="374">
        <v>2</v>
      </c>
    </row>
    <row r="130" spans="53:61" x14ac:dyDescent="0.25">
      <c r="BA130" s="120">
        <v>129</v>
      </c>
      <c r="BB130" s="349">
        <v>2391</v>
      </c>
      <c r="BC130" s="350" t="s">
        <v>843</v>
      </c>
      <c r="BD130" s="351">
        <v>2</v>
      </c>
      <c r="BF130" s="373">
        <v>139</v>
      </c>
      <c r="BG130" s="374">
        <v>2512</v>
      </c>
      <c r="BH130" s="375" t="s">
        <v>381</v>
      </c>
      <c r="BI130" s="374">
        <v>2</v>
      </c>
    </row>
    <row r="131" spans="53:61" x14ac:dyDescent="0.25">
      <c r="BA131" s="120">
        <v>130</v>
      </c>
      <c r="BB131" s="349">
        <v>2392</v>
      </c>
      <c r="BC131" s="350" t="s">
        <v>844</v>
      </c>
      <c r="BD131" s="351">
        <v>2</v>
      </c>
      <c r="BF131" s="374">
        <v>140</v>
      </c>
      <c r="BG131" s="374">
        <v>2513</v>
      </c>
      <c r="BH131" s="375" t="s">
        <v>382</v>
      </c>
      <c r="BI131" s="374">
        <v>2</v>
      </c>
    </row>
    <row r="132" spans="53:61" x14ac:dyDescent="0.25">
      <c r="BA132" s="120">
        <v>131</v>
      </c>
      <c r="BB132" s="349">
        <v>2393</v>
      </c>
      <c r="BC132" s="151" t="s">
        <v>370</v>
      </c>
      <c r="BD132" s="122">
        <v>2</v>
      </c>
      <c r="BF132" s="373">
        <v>141</v>
      </c>
      <c r="BG132" s="374">
        <v>2520</v>
      </c>
      <c r="BH132" s="375" t="s">
        <v>383</v>
      </c>
      <c r="BI132" s="374">
        <v>2</v>
      </c>
    </row>
    <row r="133" spans="53:61" x14ac:dyDescent="0.25">
      <c r="BA133" s="120">
        <v>132</v>
      </c>
      <c r="BB133" s="349">
        <v>2394</v>
      </c>
      <c r="BC133" s="151" t="s">
        <v>371</v>
      </c>
      <c r="BD133" s="122">
        <v>2</v>
      </c>
      <c r="BF133" s="374">
        <v>142</v>
      </c>
      <c r="BG133" s="374">
        <v>2591</v>
      </c>
      <c r="BH133" s="375" t="s">
        <v>384</v>
      </c>
      <c r="BI133" s="374">
        <v>2</v>
      </c>
    </row>
    <row r="134" spans="53:61" x14ac:dyDescent="0.25">
      <c r="BA134" s="120">
        <v>133</v>
      </c>
      <c r="BB134" s="349">
        <v>2395</v>
      </c>
      <c r="BC134" s="151" t="s">
        <v>372</v>
      </c>
      <c r="BD134" s="122">
        <v>2</v>
      </c>
      <c r="BF134" s="373">
        <v>143</v>
      </c>
      <c r="BG134" s="374">
        <v>2592</v>
      </c>
      <c r="BH134" s="375" t="s">
        <v>385</v>
      </c>
      <c r="BI134" s="374">
        <v>2</v>
      </c>
    </row>
    <row r="135" spans="53:61" x14ac:dyDescent="0.25">
      <c r="BA135" s="120">
        <v>134</v>
      </c>
      <c r="BB135" s="349">
        <v>2396</v>
      </c>
      <c r="BC135" s="151" t="s">
        <v>373</v>
      </c>
      <c r="BD135" s="122">
        <v>2</v>
      </c>
      <c r="BF135" s="374">
        <v>144</v>
      </c>
      <c r="BG135" s="374">
        <v>2593</v>
      </c>
      <c r="BH135" s="375" t="s">
        <v>386</v>
      </c>
      <c r="BI135" s="374">
        <v>2</v>
      </c>
    </row>
    <row r="136" spans="53:61" x14ac:dyDescent="0.25">
      <c r="BA136" s="120">
        <v>135</v>
      </c>
      <c r="BB136" s="349">
        <v>2399</v>
      </c>
      <c r="BC136" s="151" t="s">
        <v>374</v>
      </c>
      <c r="BD136" s="122">
        <v>2</v>
      </c>
      <c r="BF136" s="373">
        <v>145</v>
      </c>
      <c r="BG136" s="374">
        <v>2599</v>
      </c>
      <c r="BH136" s="375" t="s">
        <v>387</v>
      </c>
      <c r="BI136" s="374">
        <v>2</v>
      </c>
    </row>
    <row r="137" spans="53:61" x14ac:dyDescent="0.25">
      <c r="BA137" s="120">
        <v>136</v>
      </c>
      <c r="BB137" s="349">
        <v>2410</v>
      </c>
      <c r="BC137" s="151" t="s">
        <v>375</v>
      </c>
      <c r="BD137" s="122">
        <v>2</v>
      </c>
      <c r="BF137" s="374">
        <v>146</v>
      </c>
      <c r="BG137" s="374">
        <v>2610</v>
      </c>
      <c r="BH137" s="375" t="s">
        <v>388</v>
      </c>
      <c r="BI137" s="374">
        <v>2</v>
      </c>
    </row>
    <row r="138" spans="53:61" x14ac:dyDescent="0.25">
      <c r="BA138" s="120">
        <v>137</v>
      </c>
      <c r="BB138" s="349">
        <v>2421</v>
      </c>
      <c r="BC138" s="151" t="s">
        <v>376</v>
      </c>
      <c r="BD138" s="122">
        <v>2</v>
      </c>
      <c r="BF138" s="373">
        <v>147</v>
      </c>
      <c r="BG138" s="374">
        <v>2620</v>
      </c>
      <c r="BH138" s="375" t="s">
        <v>389</v>
      </c>
      <c r="BI138" s="374">
        <v>2</v>
      </c>
    </row>
    <row r="139" spans="53:61" x14ac:dyDescent="0.25">
      <c r="BA139" s="120">
        <v>138</v>
      </c>
      <c r="BB139" s="349">
        <v>2429</v>
      </c>
      <c r="BC139" s="151" t="s">
        <v>377</v>
      </c>
      <c r="BD139" s="122">
        <v>2</v>
      </c>
      <c r="BF139" s="374">
        <v>148</v>
      </c>
      <c r="BG139" s="374">
        <v>2630</v>
      </c>
      <c r="BH139" s="375" t="s">
        <v>390</v>
      </c>
      <c r="BI139" s="374">
        <v>2</v>
      </c>
    </row>
    <row r="140" spans="53:61" x14ac:dyDescent="0.25">
      <c r="BA140" s="120">
        <v>139</v>
      </c>
      <c r="BB140" s="349">
        <v>2431</v>
      </c>
      <c r="BC140" s="151" t="s">
        <v>378</v>
      </c>
      <c r="BD140" s="122">
        <v>2</v>
      </c>
      <c r="BF140" s="373">
        <v>149</v>
      </c>
      <c r="BG140" s="374">
        <v>2640</v>
      </c>
      <c r="BH140" s="375" t="s">
        <v>391</v>
      </c>
      <c r="BI140" s="374">
        <v>2</v>
      </c>
    </row>
    <row r="141" spans="53:61" x14ac:dyDescent="0.25">
      <c r="BA141" s="120">
        <v>140</v>
      </c>
      <c r="BB141" s="349">
        <v>2432</v>
      </c>
      <c r="BC141" s="151" t="s">
        <v>379</v>
      </c>
      <c r="BD141" s="122">
        <v>2</v>
      </c>
      <c r="BF141" s="374">
        <v>150</v>
      </c>
      <c r="BG141" s="374">
        <v>2651</v>
      </c>
      <c r="BH141" s="375" t="s">
        <v>392</v>
      </c>
      <c r="BI141" s="374">
        <v>2</v>
      </c>
    </row>
    <row r="142" spans="53:61" x14ac:dyDescent="0.25">
      <c r="BA142" s="120">
        <v>141</v>
      </c>
      <c r="BB142" s="349">
        <v>2511</v>
      </c>
      <c r="BC142" s="151" t="s">
        <v>380</v>
      </c>
      <c r="BD142" s="122">
        <v>2</v>
      </c>
      <c r="BF142" s="373">
        <v>151</v>
      </c>
      <c r="BG142" s="374">
        <v>2652</v>
      </c>
      <c r="BH142" s="375" t="s">
        <v>393</v>
      </c>
      <c r="BI142" s="374">
        <v>2</v>
      </c>
    </row>
    <row r="143" spans="53:61" x14ac:dyDescent="0.25">
      <c r="BA143" s="120">
        <v>142</v>
      </c>
      <c r="BB143" s="349">
        <v>2512</v>
      </c>
      <c r="BC143" s="151" t="s">
        <v>381</v>
      </c>
      <c r="BD143" s="122">
        <v>2</v>
      </c>
      <c r="BF143" s="374">
        <v>152</v>
      </c>
      <c r="BG143" s="374">
        <v>2660</v>
      </c>
      <c r="BH143" s="375" t="s">
        <v>394</v>
      </c>
      <c r="BI143" s="374">
        <v>2</v>
      </c>
    </row>
    <row r="144" spans="53:61" x14ac:dyDescent="0.25">
      <c r="BA144" s="120">
        <v>143</v>
      </c>
      <c r="BB144" s="349">
        <v>2513</v>
      </c>
      <c r="BC144" s="151" t="s">
        <v>382</v>
      </c>
      <c r="BD144" s="122">
        <v>2</v>
      </c>
      <c r="BF144" s="373">
        <v>153</v>
      </c>
      <c r="BG144" s="374">
        <v>2670</v>
      </c>
      <c r="BH144" s="375" t="s">
        <v>395</v>
      </c>
      <c r="BI144" s="374">
        <v>2</v>
      </c>
    </row>
    <row r="145" spans="53:61" x14ac:dyDescent="0.25">
      <c r="BA145" s="120">
        <v>144</v>
      </c>
      <c r="BB145" s="349">
        <v>2520</v>
      </c>
      <c r="BC145" s="151" t="s">
        <v>383</v>
      </c>
      <c r="BD145" s="348">
        <v>6</v>
      </c>
      <c r="BF145" s="374">
        <v>154</v>
      </c>
      <c r="BG145" s="374">
        <v>2680</v>
      </c>
      <c r="BH145" s="375" t="s">
        <v>396</v>
      </c>
      <c r="BI145" s="374">
        <v>2</v>
      </c>
    </row>
    <row r="146" spans="53:61" x14ac:dyDescent="0.25">
      <c r="BA146" s="120">
        <v>145</v>
      </c>
      <c r="BB146" s="349">
        <v>2591</v>
      </c>
      <c r="BC146" s="151" t="s">
        <v>384</v>
      </c>
      <c r="BD146" s="122">
        <v>2</v>
      </c>
      <c r="BF146" s="373">
        <v>155</v>
      </c>
      <c r="BG146" s="374">
        <v>2711</v>
      </c>
      <c r="BH146" s="375" t="s">
        <v>397</v>
      </c>
      <c r="BI146" s="374">
        <v>2</v>
      </c>
    </row>
    <row r="147" spans="53:61" x14ac:dyDescent="0.25">
      <c r="BA147" s="120">
        <v>146</v>
      </c>
      <c r="BB147" s="349">
        <v>2592</v>
      </c>
      <c r="BC147" s="151" t="s">
        <v>385</v>
      </c>
      <c r="BD147" s="122">
        <v>2</v>
      </c>
      <c r="BF147" s="374">
        <v>156</v>
      </c>
      <c r="BG147" s="374">
        <v>2712</v>
      </c>
      <c r="BH147" s="375" t="s">
        <v>398</v>
      </c>
      <c r="BI147" s="374">
        <v>2</v>
      </c>
    </row>
    <row r="148" spans="53:61" x14ac:dyDescent="0.25">
      <c r="BA148" s="120">
        <v>147</v>
      </c>
      <c r="BB148" s="349">
        <v>2593</v>
      </c>
      <c r="BC148" s="151" t="s">
        <v>386</v>
      </c>
      <c r="BD148" s="122">
        <v>2</v>
      </c>
      <c r="BF148" s="373">
        <v>157</v>
      </c>
      <c r="BG148" s="374">
        <v>2720</v>
      </c>
      <c r="BH148" s="375" t="s">
        <v>399</v>
      </c>
      <c r="BI148" s="374">
        <v>2</v>
      </c>
    </row>
    <row r="149" spans="53:61" x14ac:dyDescent="0.25">
      <c r="BA149" s="120">
        <v>148</v>
      </c>
      <c r="BB149" s="349">
        <v>2599</v>
      </c>
      <c r="BC149" s="151" t="s">
        <v>387</v>
      </c>
      <c r="BD149" s="122">
        <v>2</v>
      </c>
      <c r="BF149" s="374">
        <v>158</v>
      </c>
      <c r="BG149" s="374">
        <v>2731</v>
      </c>
      <c r="BH149" s="375" t="s">
        <v>400</v>
      </c>
      <c r="BI149" s="374">
        <v>2</v>
      </c>
    </row>
    <row r="150" spans="53:61" x14ac:dyDescent="0.25">
      <c r="BA150" s="120">
        <v>149</v>
      </c>
      <c r="BB150" s="349">
        <v>2610</v>
      </c>
      <c r="BC150" s="151" t="s">
        <v>388</v>
      </c>
      <c r="BD150" s="122">
        <v>2</v>
      </c>
      <c r="BF150" s="373">
        <v>159</v>
      </c>
      <c r="BG150" s="374">
        <v>2732</v>
      </c>
      <c r="BH150" s="375" t="s">
        <v>401</v>
      </c>
      <c r="BI150" s="374">
        <v>2</v>
      </c>
    </row>
    <row r="151" spans="53:61" x14ac:dyDescent="0.25">
      <c r="BA151" s="120">
        <v>150</v>
      </c>
      <c r="BB151" s="349">
        <v>2620</v>
      </c>
      <c r="BC151" s="151" t="s">
        <v>389</v>
      </c>
      <c r="BD151" s="122">
        <v>2</v>
      </c>
      <c r="BF151" s="374">
        <v>160</v>
      </c>
      <c r="BG151" s="374">
        <v>2740</v>
      </c>
      <c r="BH151" s="375" t="s">
        <v>402</v>
      </c>
      <c r="BI151" s="374">
        <v>2</v>
      </c>
    </row>
    <row r="152" spans="53:61" x14ac:dyDescent="0.25">
      <c r="BA152" s="120">
        <v>151</v>
      </c>
      <c r="BB152" s="349">
        <v>2630</v>
      </c>
      <c r="BC152" s="151" t="s">
        <v>390</v>
      </c>
      <c r="BD152" s="122">
        <v>2</v>
      </c>
      <c r="BF152" s="373">
        <v>161</v>
      </c>
      <c r="BG152" s="374">
        <v>2750</v>
      </c>
      <c r="BH152" s="375" t="s">
        <v>403</v>
      </c>
      <c r="BI152" s="374">
        <v>2</v>
      </c>
    </row>
    <row r="153" spans="53:61" x14ac:dyDescent="0.25">
      <c r="BA153" s="120">
        <v>152</v>
      </c>
      <c r="BB153" s="349">
        <v>2640</v>
      </c>
      <c r="BC153" s="151" t="s">
        <v>391</v>
      </c>
      <c r="BD153" s="122">
        <v>2</v>
      </c>
      <c r="BF153" s="374">
        <v>162</v>
      </c>
      <c r="BG153" s="374">
        <v>2790</v>
      </c>
      <c r="BH153" s="375" t="s">
        <v>404</v>
      </c>
      <c r="BI153" s="374">
        <v>2</v>
      </c>
    </row>
    <row r="154" spans="53:61" x14ac:dyDescent="0.25">
      <c r="BA154" s="120">
        <v>153</v>
      </c>
      <c r="BB154" s="349">
        <v>2651</v>
      </c>
      <c r="BC154" s="151" t="s">
        <v>392</v>
      </c>
      <c r="BD154" s="122">
        <v>2</v>
      </c>
      <c r="BF154" s="373">
        <v>163</v>
      </c>
      <c r="BG154" s="374">
        <v>2811</v>
      </c>
      <c r="BH154" s="375" t="s">
        <v>405</v>
      </c>
      <c r="BI154" s="374">
        <v>2</v>
      </c>
    </row>
    <row r="155" spans="53:61" x14ac:dyDescent="0.25">
      <c r="BA155" s="120">
        <v>154</v>
      </c>
      <c r="BB155" s="349">
        <v>2652</v>
      </c>
      <c r="BC155" s="151" t="s">
        <v>393</v>
      </c>
      <c r="BD155" s="122">
        <v>2</v>
      </c>
      <c r="BF155" s="374">
        <v>164</v>
      </c>
      <c r="BG155" s="374">
        <v>2812</v>
      </c>
      <c r="BH155" s="375" t="s">
        <v>406</v>
      </c>
      <c r="BI155" s="374">
        <v>2</v>
      </c>
    </row>
    <row r="156" spans="53:61" x14ac:dyDescent="0.25">
      <c r="BA156" s="120">
        <v>155</v>
      </c>
      <c r="BB156" s="349">
        <v>2660</v>
      </c>
      <c r="BC156" s="151" t="s">
        <v>394</v>
      </c>
      <c r="BD156" s="122">
        <v>2</v>
      </c>
      <c r="BF156" s="373">
        <v>165</v>
      </c>
      <c r="BG156" s="374">
        <v>2813</v>
      </c>
      <c r="BH156" s="375" t="s">
        <v>407</v>
      </c>
      <c r="BI156" s="374">
        <v>2</v>
      </c>
    </row>
    <row r="157" spans="53:61" x14ac:dyDescent="0.25">
      <c r="BA157" s="120">
        <v>156</v>
      </c>
      <c r="BB157" s="349">
        <v>2670</v>
      </c>
      <c r="BC157" s="151" t="s">
        <v>395</v>
      </c>
      <c r="BD157" s="122">
        <v>2</v>
      </c>
      <c r="BF157" s="374">
        <v>166</v>
      </c>
      <c r="BG157" s="374">
        <v>2814</v>
      </c>
      <c r="BH157" s="375" t="s">
        <v>408</v>
      </c>
      <c r="BI157" s="374">
        <v>2</v>
      </c>
    </row>
    <row r="158" spans="53:61" x14ac:dyDescent="0.25">
      <c r="BA158" s="120">
        <v>157</v>
      </c>
      <c r="BB158" s="349">
        <v>2680</v>
      </c>
      <c r="BC158" s="151" t="s">
        <v>396</v>
      </c>
      <c r="BD158" s="122">
        <v>2</v>
      </c>
      <c r="BF158" s="373">
        <v>167</v>
      </c>
      <c r="BG158" s="374">
        <v>2815</v>
      </c>
      <c r="BH158" s="375" t="s">
        <v>409</v>
      </c>
      <c r="BI158" s="374">
        <v>2</v>
      </c>
    </row>
    <row r="159" spans="53:61" x14ac:dyDescent="0.25">
      <c r="BA159" s="120">
        <v>158</v>
      </c>
      <c r="BB159" s="349">
        <v>2711</v>
      </c>
      <c r="BC159" s="151" t="s">
        <v>397</v>
      </c>
      <c r="BD159" s="122">
        <v>2</v>
      </c>
      <c r="BF159" s="374">
        <v>168</v>
      </c>
      <c r="BG159" s="374">
        <v>2816</v>
      </c>
      <c r="BH159" s="375" t="s">
        <v>410</v>
      </c>
      <c r="BI159" s="374">
        <v>2</v>
      </c>
    </row>
    <row r="160" spans="53:61" x14ac:dyDescent="0.25">
      <c r="BA160" s="120">
        <v>159</v>
      </c>
      <c r="BB160" s="349">
        <v>2712</v>
      </c>
      <c r="BC160" s="151" t="s">
        <v>398</v>
      </c>
      <c r="BD160" s="122">
        <v>2</v>
      </c>
      <c r="BF160" s="373">
        <v>169</v>
      </c>
      <c r="BG160" s="374">
        <v>2817</v>
      </c>
      <c r="BH160" s="375" t="s">
        <v>411</v>
      </c>
      <c r="BI160" s="374">
        <v>2</v>
      </c>
    </row>
    <row r="161" spans="53:61" x14ac:dyDescent="0.25">
      <c r="BA161" s="120">
        <v>160</v>
      </c>
      <c r="BB161" s="349">
        <v>2720</v>
      </c>
      <c r="BC161" s="151" t="s">
        <v>399</v>
      </c>
      <c r="BD161" s="122">
        <v>2</v>
      </c>
      <c r="BF161" s="374">
        <v>170</v>
      </c>
      <c r="BG161" s="374">
        <v>2818</v>
      </c>
      <c r="BH161" s="375" t="s">
        <v>412</v>
      </c>
      <c r="BI161" s="374">
        <v>2</v>
      </c>
    </row>
    <row r="162" spans="53:61" x14ac:dyDescent="0.25">
      <c r="BA162" s="120">
        <v>161</v>
      </c>
      <c r="BB162" s="349">
        <v>2731</v>
      </c>
      <c r="BC162" s="151" t="s">
        <v>400</v>
      </c>
      <c r="BD162" s="122">
        <v>2</v>
      </c>
      <c r="BF162" s="373">
        <v>171</v>
      </c>
      <c r="BG162" s="374">
        <v>2819</v>
      </c>
      <c r="BH162" s="375" t="s">
        <v>413</v>
      </c>
      <c r="BI162" s="374">
        <v>2</v>
      </c>
    </row>
    <row r="163" spans="53:61" x14ac:dyDescent="0.25">
      <c r="BA163" s="120">
        <v>162</v>
      </c>
      <c r="BB163" s="349">
        <v>2732</v>
      </c>
      <c r="BC163" s="151" t="s">
        <v>401</v>
      </c>
      <c r="BD163" s="122">
        <v>2</v>
      </c>
      <c r="BF163" s="374">
        <v>172</v>
      </c>
      <c r="BG163" s="374">
        <v>2821</v>
      </c>
      <c r="BH163" s="375" t="s">
        <v>414</v>
      </c>
      <c r="BI163" s="374">
        <v>2</v>
      </c>
    </row>
    <row r="164" spans="53:61" x14ac:dyDescent="0.25">
      <c r="BA164" s="120">
        <v>163</v>
      </c>
      <c r="BB164" s="349">
        <v>2740</v>
      </c>
      <c r="BC164" s="151" t="s">
        <v>402</v>
      </c>
      <c r="BD164" s="122">
        <v>2</v>
      </c>
      <c r="BF164" s="373">
        <v>173</v>
      </c>
      <c r="BG164" s="374">
        <v>2822</v>
      </c>
      <c r="BH164" s="375" t="s">
        <v>415</v>
      </c>
      <c r="BI164" s="374">
        <v>2</v>
      </c>
    </row>
    <row r="165" spans="53:61" x14ac:dyDescent="0.25">
      <c r="BA165" s="120">
        <v>164</v>
      </c>
      <c r="BB165" s="349">
        <v>2750</v>
      </c>
      <c r="BC165" s="151" t="s">
        <v>403</v>
      </c>
      <c r="BD165" s="122">
        <v>2</v>
      </c>
      <c r="BF165" s="374">
        <v>174</v>
      </c>
      <c r="BG165" s="374">
        <v>2823</v>
      </c>
      <c r="BH165" s="375" t="s">
        <v>416</v>
      </c>
      <c r="BI165" s="374">
        <v>2</v>
      </c>
    </row>
    <row r="166" spans="53:61" x14ac:dyDescent="0.25">
      <c r="BA166" s="120">
        <v>165</v>
      </c>
      <c r="BB166" s="349">
        <v>2790</v>
      </c>
      <c r="BC166" s="151" t="s">
        <v>404</v>
      </c>
      <c r="BD166" s="122">
        <v>2</v>
      </c>
      <c r="BF166" s="373">
        <v>175</v>
      </c>
      <c r="BG166" s="374">
        <v>2824</v>
      </c>
      <c r="BH166" s="375" t="s">
        <v>417</v>
      </c>
      <c r="BI166" s="374">
        <v>2</v>
      </c>
    </row>
    <row r="167" spans="53:61" x14ac:dyDescent="0.25">
      <c r="BA167" s="120">
        <v>166</v>
      </c>
      <c r="BB167" s="349">
        <v>2811</v>
      </c>
      <c r="BC167" s="151" t="s">
        <v>405</v>
      </c>
      <c r="BD167" s="122">
        <v>2</v>
      </c>
      <c r="BF167" s="374">
        <v>176</v>
      </c>
      <c r="BG167" s="374">
        <v>2825</v>
      </c>
      <c r="BH167" s="375" t="s">
        <v>418</v>
      </c>
      <c r="BI167" s="374">
        <v>2</v>
      </c>
    </row>
    <row r="168" spans="53:61" x14ac:dyDescent="0.25">
      <c r="BA168" s="120">
        <v>167</v>
      </c>
      <c r="BB168" s="349">
        <v>2812</v>
      </c>
      <c r="BC168" s="151" t="s">
        <v>406</v>
      </c>
      <c r="BD168" s="122">
        <v>2</v>
      </c>
      <c r="BF168" s="373">
        <v>177</v>
      </c>
      <c r="BG168" s="374">
        <v>2826</v>
      </c>
      <c r="BH168" s="375" t="s">
        <v>419</v>
      </c>
      <c r="BI168" s="374">
        <v>2</v>
      </c>
    </row>
    <row r="169" spans="53:61" x14ac:dyDescent="0.25">
      <c r="BA169" s="120">
        <v>168</v>
      </c>
      <c r="BB169" s="349">
        <v>2813</v>
      </c>
      <c r="BC169" s="151" t="s">
        <v>407</v>
      </c>
      <c r="BD169" s="122">
        <v>2</v>
      </c>
      <c r="BF169" s="374">
        <v>178</v>
      </c>
      <c r="BG169" s="374">
        <v>2829</v>
      </c>
      <c r="BH169" s="375" t="s">
        <v>420</v>
      </c>
      <c r="BI169" s="374">
        <v>2</v>
      </c>
    </row>
    <row r="170" spans="53:61" x14ac:dyDescent="0.25">
      <c r="BA170" s="120">
        <v>169</v>
      </c>
      <c r="BB170" s="349">
        <v>2814</v>
      </c>
      <c r="BC170" s="151" t="s">
        <v>408</v>
      </c>
      <c r="BD170" s="122">
        <v>2</v>
      </c>
      <c r="BF170" s="373">
        <v>179</v>
      </c>
      <c r="BG170" s="374">
        <v>2910</v>
      </c>
      <c r="BH170" s="375" t="s">
        <v>421</v>
      </c>
      <c r="BI170" s="374">
        <v>2</v>
      </c>
    </row>
    <row r="171" spans="53:61" x14ac:dyDescent="0.25">
      <c r="BA171" s="120">
        <v>170</v>
      </c>
      <c r="BB171" s="349">
        <v>2815</v>
      </c>
      <c r="BC171" s="151" t="s">
        <v>409</v>
      </c>
      <c r="BD171" s="122">
        <v>2</v>
      </c>
      <c r="BF171" s="374">
        <v>180</v>
      </c>
      <c r="BG171" s="374">
        <v>2920</v>
      </c>
      <c r="BH171" s="375" t="s">
        <v>422</v>
      </c>
      <c r="BI171" s="374">
        <v>2</v>
      </c>
    </row>
    <row r="172" spans="53:61" x14ac:dyDescent="0.25">
      <c r="BA172" s="120">
        <v>171</v>
      </c>
      <c r="BB172" s="349">
        <v>2816</v>
      </c>
      <c r="BC172" s="151" t="s">
        <v>410</v>
      </c>
      <c r="BD172" s="122">
        <v>2</v>
      </c>
      <c r="BF172" s="373">
        <v>181</v>
      </c>
      <c r="BG172" s="374">
        <v>2930</v>
      </c>
      <c r="BH172" s="375" t="s">
        <v>423</v>
      </c>
      <c r="BI172" s="374">
        <v>2</v>
      </c>
    </row>
    <row r="173" spans="53:61" x14ac:dyDescent="0.25">
      <c r="BA173" s="120">
        <v>172</v>
      </c>
      <c r="BB173" s="349">
        <v>2817</v>
      </c>
      <c r="BC173" s="151" t="s">
        <v>411</v>
      </c>
      <c r="BD173" s="122">
        <v>2</v>
      </c>
      <c r="BF173" s="374">
        <v>182</v>
      </c>
      <c r="BG173" s="374">
        <v>3011</v>
      </c>
      <c r="BH173" s="375" t="s">
        <v>424</v>
      </c>
      <c r="BI173" s="374">
        <v>2</v>
      </c>
    </row>
    <row r="174" spans="53:61" x14ac:dyDescent="0.25">
      <c r="BA174" s="120">
        <v>173</v>
      </c>
      <c r="BB174" s="349">
        <v>2818</v>
      </c>
      <c r="BC174" s="151" t="s">
        <v>412</v>
      </c>
      <c r="BD174" s="122">
        <v>2</v>
      </c>
      <c r="BF174" s="373">
        <v>183</v>
      </c>
      <c r="BG174" s="374">
        <v>3012</v>
      </c>
      <c r="BH174" s="375" t="s">
        <v>425</v>
      </c>
      <c r="BI174" s="374">
        <v>2</v>
      </c>
    </row>
    <row r="175" spans="53:61" x14ac:dyDescent="0.25">
      <c r="BA175" s="120">
        <v>174</v>
      </c>
      <c r="BB175" s="349">
        <v>2819</v>
      </c>
      <c r="BC175" s="151" t="s">
        <v>413</v>
      </c>
      <c r="BD175" s="122">
        <v>2</v>
      </c>
      <c r="BF175" s="374">
        <v>184</v>
      </c>
      <c r="BG175" s="374">
        <v>3020</v>
      </c>
      <c r="BH175" s="375" t="s">
        <v>426</v>
      </c>
      <c r="BI175" s="374">
        <v>2</v>
      </c>
    </row>
    <row r="176" spans="53:61" x14ac:dyDescent="0.25">
      <c r="BA176" s="120">
        <v>175</v>
      </c>
      <c r="BB176" s="349">
        <v>2821</v>
      </c>
      <c r="BC176" s="151" t="s">
        <v>414</v>
      </c>
      <c r="BD176" s="122">
        <v>2</v>
      </c>
      <c r="BF176" s="373">
        <v>185</v>
      </c>
      <c r="BG176" s="374">
        <v>3030</v>
      </c>
      <c r="BH176" s="375" t="s">
        <v>427</v>
      </c>
      <c r="BI176" s="374">
        <v>2</v>
      </c>
    </row>
    <row r="177" spans="53:61" x14ac:dyDescent="0.25">
      <c r="BA177" s="120">
        <v>176</v>
      </c>
      <c r="BB177" s="349">
        <v>2822</v>
      </c>
      <c r="BC177" s="151" t="s">
        <v>415</v>
      </c>
      <c r="BD177" s="122">
        <v>2</v>
      </c>
      <c r="BF177" s="374">
        <v>186</v>
      </c>
      <c r="BG177" s="374">
        <v>3040</v>
      </c>
      <c r="BH177" s="375" t="s">
        <v>428</v>
      </c>
      <c r="BI177" s="374">
        <v>2</v>
      </c>
    </row>
    <row r="178" spans="53:61" x14ac:dyDescent="0.25">
      <c r="BA178" s="120">
        <v>177</v>
      </c>
      <c r="BB178" s="349">
        <v>2823</v>
      </c>
      <c r="BC178" s="151" t="s">
        <v>416</v>
      </c>
      <c r="BD178" s="122">
        <v>2</v>
      </c>
      <c r="BF178" s="373">
        <v>187</v>
      </c>
      <c r="BG178" s="374">
        <v>3091</v>
      </c>
      <c r="BH178" s="375" t="s">
        <v>429</v>
      </c>
      <c r="BI178" s="374">
        <v>2</v>
      </c>
    </row>
    <row r="179" spans="53:61" x14ac:dyDescent="0.25">
      <c r="BA179" s="120">
        <v>178</v>
      </c>
      <c r="BB179" s="349">
        <v>2824</v>
      </c>
      <c r="BC179" s="151" t="s">
        <v>417</v>
      </c>
      <c r="BD179" s="122">
        <v>2</v>
      </c>
      <c r="BF179" s="374">
        <v>188</v>
      </c>
      <c r="BG179" s="374">
        <v>3092</v>
      </c>
      <c r="BH179" s="375" t="s">
        <v>430</v>
      </c>
      <c r="BI179" s="374">
        <v>2</v>
      </c>
    </row>
    <row r="180" spans="53:61" x14ac:dyDescent="0.25">
      <c r="BA180" s="120">
        <v>179</v>
      </c>
      <c r="BB180" s="349">
        <v>2825</v>
      </c>
      <c r="BC180" s="151" t="s">
        <v>418</v>
      </c>
      <c r="BD180" s="122">
        <v>2</v>
      </c>
      <c r="BF180" s="373">
        <v>189</v>
      </c>
      <c r="BG180" s="374">
        <v>3099</v>
      </c>
      <c r="BH180" s="375" t="s">
        <v>431</v>
      </c>
      <c r="BI180" s="374">
        <v>2</v>
      </c>
    </row>
    <row r="181" spans="53:61" x14ac:dyDescent="0.25">
      <c r="BA181" s="120">
        <v>180</v>
      </c>
      <c r="BB181" s="349">
        <v>2826</v>
      </c>
      <c r="BC181" s="151" t="s">
        <v>419</v>
      </c>
      <c r="BD181" s="122">
        <v>2</v>
      </c>
      <c r="BF181" s="374">
        <v>190</v>
      </c>
      <c r="BG181" s="374">
        <v>3110</v>
      </c>
      <c r="BH181" s="375" t="s">
        <v>432</v>
      </c>
      <c r="BI181" s="374">
        <v>2</v>
      </c>
    </row>
    <row r="182" spans="53:61" x14ac:dyDescent="0.25">
      <c r="BA182" s="120">
        <v>181</v>
      </c>
      <c r="BB182" s="349">
        <v>2829</v>
      </c>
      <c r="BC182" s="151" t="s">
        <v>420</v>
      </c>
      <c r="BD182" s="122">
        <v>2</v>
      </c>
      <c r="BF182" s="373">
        <v>191</v>
      </c>
      <c r="BG182" s="374">
        <v>3120</v>
      </c>
      <c r="BH182" s="375" t="s">
        <v>433</v>
      </c>
      <c r="BI182" s="374">
        <v>2</v>
      </c>
    </row>
    <row r="183" spans="53:61" x14ac:dyDescent="0.25">
      <c r="BA183" s="120">
        <v>182</v>
      </c>
      <c r="BB183" s="349">
        <v>2910</v>
      </c>
      <c r="BC183" s="151" t="s">
        <v>421</v>
      </c>
      <c r="BD183" s="122">
        <v>2</v>
      </c>
      <c r="BF183" s="374">
        <v>192</v>
      </c>
      <c r="BG183" s="374">
        <v>3210</v>
      </c>
      <c r="BH183" s="375" t="s">
        <v>434</v>
      </c>
      <c r="BI183" s="374">
        <v>2</v>
      </c>
    </row>
    <row r="184" spans="53:61" x14ac:dyDescent="0.25">
      <c r="BA184" s="120">
        <v>183</v>
      </c>
      <c r="BB184" s="349">
        <v>2920</v>
      </c>
      <c r="BC184" s="151" t="s">
        <v>422</v>
      </c>
      <c r="BD184" s="122">
        <v>2</v>
      </c>
      <c r="BF184" s="373">
        <v>193</v>
      </c>
      <c r="BG184" s="374">
        <v>3220</v>
      </c>
      <c r="BH184" s="375" t="s">
        <v>435</v>
      </c>
      <c r="BI184" s="374">
        <v>2</v>
      </c>
    </row>
    <row r="185" spans="53:61" x14ac:dyDescent="0.25">
      <c r="BA185" s="120">
        <v>184</v>
      </c>
      <c r="BB185" s="349">
        <v>2930</v>
      </c>
      <c r="BC185" s="151" t="s">
        <v>423</v>
      </c>
      <c r="BD185" s="122">
        <v>2</v>
      </c>
      <c r="BF185" s="374">
        <v>194</v>
      </c>
      <c r="BG185" s="374">
        <v>3230</v>
      </c>
      <c r="BH185" s="375" t="s">
        <v>436</v>
      </c>
      <c r="BI185" s="374">
        <v>2</v>
      </c>
    </row>
    <row r="186" spans="53:61" x14ac:dyDescent="0.25">
      <c r="BA186" s="120">
        <v>185</v>
      </c>
      <c r="BB186" s="349">
        <v>3011</v>
      </c>
      <c r="BC186" s="151" t="s">
        <v>424</v>
      </c>
      <c r="BD186" s="122">
        <v>2</v>
      </c>
      <c r="BF186" s="373">
        <v>195</v>
      </c>
      <c r="BG186" s="374">
        <v>3240</v>
      </c>
      <c r="BH186" s="375" t="s">
        <v>437</v>
      </c>
      <c r="BI186" s="374">
        <v>2</v>
      </c>
    </row>
    <row r="187" spans="53:61" x14ac:dyDescent="0.25">
      <c r="BA187" s="120">
        <v>186</v>
      </c>
      <c r="BB187" s="349">
        <v>3012</v>
      </c>
      <c r="BC187" s="151" t="s">
        <v>425</v>
      </c>
      <c r="BD187" s="122">
        <v>2</v>
      </c>
      <c r="BF187" s="374">
        <v>196</v>
      </c>
      <c r="BG187" s="374">
        <v>3250</v>
      </c>
      <c r="BH187" s="375" t="s">
        <v>438</v>
      </c>
      <c r="BI187" s="374">
        <v>2</v>
      </c>
    </row>
    <row r="188" spans="53:61" x14ac:dyDescent="0.25">
      <c r="BA188" s="120">
        <v>187</v>
      </c>
      <c r="BB188" s="349">
        <v>3020</v>
      </c>
      <c r="BC188" s="151" t="s">
        <v>426</v>
      </c>
      <c r="BD188" s="122">
        <v>2</v>
      </c>
      <c r="BF188" s="373">
        <v>197</v>
      </c>
      <c r="BG188" s="374">
        <v>3290</v>
      </c>
      <c r="BH188" s="375" t="s">
        <v>439</v>
      </c>
      <c r="BI188" s="374">
        <v>2</v>
      </c>
    </row>
    <row r="189" spans="53:61" x14ac:dyDescent="0.25">
      <c r="BA189" s="120">
        <v>188</v>
      </c>
      <c r="BB189" s="349">
        <v>3030</v>
      </c>
      <c r="BC189" s="151" t="s">
        <v>427</v>
      </c>
      <c r="BD189" s="122">
        <v>2</v>
      </c>
      <c r="BF189" s="374">
        <v>198</v>
      </c>
      <c r="BG189" s="374">
        <v>3311</v>
      </c>
      <c r="BH189" s="375" t="s">
        <v>440</v>
      </c>
      <c r="BI189" s="374">
        <v>6</v>
      </c>
    </row>
    <row r="190" spans="53:61" x14ac:dyDescent="0.25">
      <c r="BA190" s="120">
        <v>189</v>
      </c>
      <c r="BB190" s="349">
        <v>3040</v>
      </c>
      <c r="BC190" s="151" t="s">
        <v>428</v>
      </c>
      <c r="BD190" s="122">
        <v>2</v>
      </c>
      <c r="BF190" s="373">
        <v>199</v>
      </c>
      <c r="BG190" s="374">
        <v>3312</v>
      </c>
      <c r="BH190" s="375" t="s">
        <v>441</v>
      </c>
      <c r="BI190" s="374">
        <v>6</v>
      </c>
    </row>
    <row r="191" spans="53:61" x14ac:dyDescent="0.25">
      <c r="BA191" s="120">
        <v>190</v>
      </c>
      <c r="BB191" s="349">
        <v>3091</v>
      </c>
      <c r="BC191" s="151" t="s">
        <v>429</v>
      </c>
      <c r="BD191" s="122">
        <v>2</v>
      </c>
      <c r="BF191" s="374">
        <v>200</v>
      </c>
      <c r="BG191" s="374">
        <v>3313</v>
      </c>
      <c r="BH191" s="375" t="s">
        <v>442</v>
      </c>
      <c r="BI191" s="374">
        <v>6</v>
      </c>
    </row>
    <row r="192" spans="53:61" x14ac:dyDescent="0.25">
      <c r="BA192" s="120">
        <v>191</v>
      </c>
      <c r="BB192" s="349">
        <v>3092</v>
      </c>
      <c r="BC192" s="151" t="s">
        <v>430</v>
      </c>
      <c r="BD192" s="122">
        <v>2</v>
      </c>
      <c r="BF192" s="373">
        <v>201</v>
      </c>
      <c r="BG192" s="374">
        <v>3314</v>
      </c>
      <c r="BH192" s="375" t="s">
        <v>443</v>
      </c>
      <c r="BI192" s="374">
        <v>6</v>
      </c>
    </row>
    <row r="193" spans="53:61" x14ac:dyDescent="0.25">
      <c r="BA193" s="120">
        <v>192</v>
      </c>
      <c r="BB193" s="349">
        <v>3099</v>
      </c>
      <c r="BC193" s="151" t="s">
        <v>431</v>
      </c>
      <c r="BD193" s="122">
        <v>2</v>
      </c>
      <c r="BF193" s="374">
        <v>202</v>
      </c>
      <c r="BG193" s="374">
        <v>3315</v>
      </c>
      <c r="BH193" s="375" t="s">
        <v>444</v>
      </c>
      <c r="BI193" s="374">
        <v>6</v>
      </c>
    </row>
    <row r="194" spans="53:61" x14ac:dyDescent="0.25">
      <c r="BA194" s="120">
        <v>193</v>
      </c>
      <c r="BB194" s="349">
        <v>3110</v>
      </c>
      <c r="BC194" s="151" t="s">
        <v>432</v>
      </c>
      <c r="BD194" s="122">
        <v>2</v>
      </c>
      <c r="BF194" s="373">
        <v>203</v>
      </c>
      <c r="BG194" s="374">
        <v>3319</v>
      </c>
      <c r="BH194" s="375" t="s">
        <v>445</v>
      </c>
      <c r="BI194" s="374">
        <v>6</v>
      </c>
    </row>
    <row r="195" spans="53:61" x14ac:dyDescent="0.25">
      <c r="BA195" s="120">
        <v>194</v>
      </c>
      <c r="BB195" s="349">
        <v>3120</v>
      </c>
      <c r="BC195" s="151" t="s">
        <v>433</v>
      </c>
      <c r="BD195" s="122">
        <v>2</v>
      </c>
      <c r="BF195" s="374">
        <v>204</v>
      </c>
      <c r="BG195" s="374">
        <v>3320</v>
      </c>
      <c r="BH195" s="375" t="s">
        <v>446</v>
      </c>
      <c r="BI195" s="374">
        <v>6</v>
      </c>
    </row>
    <row r="196" spans="53:61" x14ac:dyDescent="0.25">
      <c r="BA196" s="120">
        <v>195</v>
      </c>
      <c r="BB196" s="349">
        <v>3210</v>
      </c>
      <c r="BC196" s="151" t="s">
        <v>434</v>
      </c>
      <c r="BD196" s="122">
        <v>2</v>
      </c>
      <c r="BF196" s="373">
        <v>205</v>
      </c>
      <c r="BG196" s="374">
        <v>3511</v>
      </c>
      <c r="BH196" s="375" t="s">
        <v>447</v>
      </c>
      <c r="BI196" s="374">
        <v>8</v>
      </c>
    </row>
    <row r="197" spans="53:61" x14ac:dyDescent="0.25">
      <c r="BA197" s="120">
        <v>196</v>
      </c>
      <c r="BB197" s="349">
        <v>3220</v>
      </c>
      <c r="BC197" s="151" t="s">
        <v>435</v>
      </c>
      <c r="BD197" s="122">
        <v>2</v>
      </c>
      <c r="BF197" s="374">
        <v>206</v>
      </c>
      <c r="BG197" s="374">
        <v>3512</v>
      </c>
      <c r="BH197" s="375" t="s">
        <v>448</v>
      </c>
      <c r="BI197" s="374">
        <v>6</v>
      </c>
    </row>
    <row r="198" spans="53:61" x14ac:dyDescent="0.25">
      <c r="BA198" s="120">
        <v>197</v>
      </c>
      <c r="BB198" s="349">
        <v>3230</v>
      </c>
      <c r="BC198" s="151" t="s">
        <v>436</v>
      </c>
      <c r="BD198" s="122">
        <v>2</v>
      </c>
      <c r="BF198" s="373">
        <v>207</v>
      </c>
      <c r="BG198" s="374">
        <v>3513</v>
      </c>
      <c r="BH198" s="375" t="s">
        <v>449</v>
      </c>
      <c r="BI198" s="374">
        <v>6</v>
      </c>
    </row>
    <row r="199" spans="53:61" x14ac:dyDescent="0.25">
      <c r="BA199" s="120">
        <v>198</v>
      </c>
      <c r="BB199" s="349">
        <v>3240</v>
      </c>
      <c r="BC199" s="151" t="s">
        <v>437</v>
      </c>
      <c r="BD199" s="122">
        <v>2</v>
      </c>
      <c r="BF199" s="374">
        <v>208</v>
      </c>
      <c r="BG199" s="374">
        <v>3514</v>
      </c>
      <c r="BH199" s="375" t="s">
        <v>450</v>
      </c>
      <c r="BI199" s="374">
        <v>6</v>
      </c>
    </row>
    <row r="200" spans="53:61" x14ac:dyDescent="0.25">
      <c r="BA200" s="120">
        <v>199</v>
      </c>
      <c r="BB200" s="349">
        <v>3250</v>
      </c>
      <c r="BC200" s="151" t="s">
        <v>438</v>
      </c>
      <c r="BD200" s="122">
        <v>2</v>
      </c>
      <c r="BF200" s="373">
        <v>209</v>
      </c>
      <c r="BG200" s="374">
        <v>3520</v>
      </c>
      <c r="BH200" s="375" t="s">
        <v>451</v>
      </c>
      <c r="BI200" s="374">
        <v>6</v>
      </c>
    </row>
    <row r="201" spans="53:61" x14ac:dyDescent="0.25">
      <c r="BA201" s="120">
        <v>200</v>
      </c>
      <c r="BB201" s="349">
        <v>3290</v>
      </c>
      <c r="BC201" s="151" t="s">
        <v>439</v>
      </c>
      <c r="BD201" s="122">
        <v>2</v>
      </c>
      <c r="BF201" s="374">
        <v>210</v>
      </c>
      <c r="BG201" s="374">
        <v>3530</v>
      </c>
      <c r="BH201" s="375" t="s">
        <v>452</v>
      </c>
      <c r="BI201" s="374">
        <v>6</v>
      </c>
    </row>
    <row r="202" spans="53:61" x14ac:dyDescent="0.25">
      <c r="BA202" s="120">
        <v>201</v>
      </c>
      <c r="BB202" s="349">
        <v>3311</v>
      </c>
      <c r="BC202" s="151" t="s">
        <v>440</v>
      </c>
      <c r="BD202" s="139">
        <v>6</v>
      </c>
      <c r="BF202" s="373">
        <v>211</v>
      </c>
      <c r="BG202" s="374">
        <v>3600</v>
      </c>
      <c r="BH202" s="375" t="s">
        <v>453</v>
      </c>
      <c r="BI202" s="374">
        <v>6</v>
      </c>
    </row>
    <row r="203" spans="53:61" x14ac:dyDescent="0.25">
      <c r="BA203" s="120">
        <v>202</v>
      </c>
      <c r="BB203" s="349">
        <v>3312</v>
      </c>
      <c r="BC203" s="151" t="s">
        <v>441</v>
      </c>
      <c r="BD203" s="139">
        <v>6</v>
      </c>
      <c r="BF203" s="374">
        <v>212</v>
      </c>
      <c r="BG203" s="374">
        <v>3700</v>
      </c>
      <c r="BH203" s="375" t="s">
        <v>454</v>
      </c>
      <c r="BI203" s="374">
        <v>6</v>
      </c>
    </row>
    <row r="204" spans="53:61" x14ac:dyDescent="0.25">
      <c r="BA204" s="120">
        <v>203</v>
      </c>
      <c r="BB204" s="349">
        <v>3313</v>
      </c>
      <c r="BC204" s="151" t="s">
        <v>442</v>
      </c>
      <c r="BD204" s="139">
        <v>6</v>
      </c>
      <c r="BF204" s="373">
        <v>213</v>
      </c>
      <c r="BG204" s="374">
        <v>3811</v>
      </c>
      <c r="BH204" s="375" t="s">
        <v>455</v>
      </c>
      <c r="BI204" s="374">
        <v>6</v>
      </c>
    </row>
    <row r="205" spans="53:61" x14ac:dyDescent="0.25">
      <c r="BA205" s="120">
        <v>204</v>
      </c>
      <c r="BB205" s="349">
        <v>3314</v>
      </c>
      <c r="BC205" s="151" t="s">
        <v>443</v>
      </c>
      <c r="BD205" s="139">
        <v>6</v>
      </c>
      <c r="BF205" s="374">
        <v>214</v>
      </c>
      <c r="BG205" s="374">
        <v>3812</v>
      </c>
      <c r="BH205" s="375" t="s">
        <v>456</v>
      </c>
      <c r="BI205" s="374">
        <v>6</v>
      </c>
    </row>
    <row r="206" spans="53:61" x14ac:dyDescent="0.25">
      <c r="BA206" s="120">
        <v>205</v>
      </c>
      <c r="BB206" s="349">
        <v>3315</v>
      </c>
      <c r="BC206" s="151" t="s">
        <v>444</v>
      </c>
      <c r="BD206" s="139">
        <v>6</v>
      </c>
      <c r="BF206" s="373">
        <v>215</v>
      </c>
      <c r="BG206" s="374">
        <v>3821</v>
      </c>
      <c r="BH206" s="375" t="s">
        <v>457</v>
      </c>
      <c r="BI206" s="374">
        <v>6</v>
      </c>
    </row>
    <row r="207" spans="53:61" x14ac:dyDescent="0.25">
      <c r="BA207" s="120">
        <v>206</v>
      </c>
      <c r="BB207" s="349">
        <v>3319</v>
      </c>
      <c r="BC207" s="151" t="s">
        <v>445</v>
      </c>
      <c r="BD207" s="139">
        <v>6</v>
      </c>
      <c r="BF207" s="374">
        <v>216</v>
      </c>
      <c r="BG207" s="374">
        <v>3822</v>
      </c>
      <c r="BH207" s="375" t="s">
        <v>458</v>
      </c>
      <c r="BI207" s="374">
        <v>6</v>
      </c>
    </row>
    <row r="208" spans="53:61" x14ac:dyDescent="0.25">
      <c r="BA208" s="120">
        <v>207</v>
      </c>
      <c r="BB208" s="349">
        <v>3320</v>
      </c>
      <c r="BC208" s="151" t="s">
        <v>446</v>
      </c>
      <c r="BD208" s="139">
        <v>6</v>
      </c>
      <c r="BF208" s="373">
        <v>217</v>
      </c>
      <c r="BG208" s="374">
        <v>3830</v>
      </c>
      <c r="BH208" s="375" t="s">
        <v>459</v>
      </c>
      <c r="BI208" s="374">
        <v>6</v>
      </c>
    </row>
    <row r="209" spans="53:61" x14ac:dyDescent="0.25">
      <c r="BA209" s="120">
        <v>208</v>
      </c>
      <c r="BB209" s="349">
        <v>3511</v>
      </c>
      <c r="BC209" s="151" t="s">
        <v>447</v>
      </c>
      <c r="BD209" s="139">
        <v>6</v>
      </c>
      <c r="BF209" s="374">
        <v>218</v>
      </c>
      <c r="BG209" s="374">
        <v>3900</v>
      </c>
      <c r="BH209" s="375" t="s">
        <v>460</v>
      </c>
      <c r="BI209" s="374">
        <v>6</v>
      </c>
    </row>
    <row r="210" spans="53:61" x14ac:dyDescent="0.25">
      <c r="BA210" s="120">
        <v>209</v>
      </c>
      <c r="BB210" s="349">
        <v>3512</v>
      </c>
      <c r="BC210" s="151" t="s">
        <v>448</v>
      </c>
      <c r="BD210" s="139">
        <v>6</v>
      </c>
      <c r="BF210" s="373">
        <v>219</v>
      </c>
      <c r="BG210" s="374">
        <v>4111</v>
      </c>
      <c r="BH210" s="375" t="s">
        <v>461</v>
      </c>
      <c r="BI210" s="374">
        <v>6</v>
      </c>
    </row>
    <row r="211" spans="53:61" x14ac:dyDescent="0.25">
      <c r="BA211" s="120">
        <v>210</v>
      </c>
      <c r="BB211" s="349">
        <v>3513</v>
      </c>
      <c r="BC211" s="151" t="s">
        <v>449</v>
      </c>
      <c r="BD211" s="139">
        <v>6</v>
      </c>
      <c r="BF211" s="374">
        <v>220</v>
      </c>
      <c r="BG211" s="374">
        <v>4112</v>
      </c>
      <c r="BH211" s="375" t="s">
        <v>462</v>
      </c>
      <c r="BI211" s="374">
        <v>6</v>
      </c>
    </row>
    <row r="212" spans="53:61" x14ac:dyDescent="0.25">
      <c r="BA212" s="120">
        <v>211</v>
      </c>
      <c r="BB212" s="349">
        <v>3514</v>
      </c>
      <c r="BC212" s="151" t="s">
        <v>450</v>
      </c>
      <c r="BD212" s="139">
        <v>6</v>
      </c>
      <c r="BF212" s="373">
        <v>221</v>
      </c>
      <c r="BG212" s="374">
        <v>4210</v>
      </c>
      <c r="BH212" s="375" t="s">
        <v>463</v>
      </c>
      <c r="BI212" s="374">
        <v>6</v>
      </c>
    </row>
    <row r="213" spans="53:61" x14ac:dyDescent="0.25">
      <c r="BA213" s="120">
        <v>212</v>
      </c>
      <c r="BB213" s="349">
        <v>3520</v>
      </c>
      <c r="BC213" s="151" t="s">
        <v>451</v>
      </c>
      <c r="BD213" s="139">
        <v>6</v>
      </c>
      <c r="BF213" s="374">
        <v>222</v>
      </c>
      <c r="BG213" s="374">
        <v>4220</v>
      </c>
      <c r="BH213" s="375" t="s">
        <v>464</v>
      </c>
      <c r="BI213" s="374">
        <v>6</v>
      </c>
    </row>
    <row r="214" spans="53:61" x14ac:dyDescent="0.25">
      <c r="BA214" s="120">
        <v>213</v>
      </c>
      <c r="BB214" s="349">
        <v>3530</v>
      </c>
      <c r="BC214" s="151" t="s">
        <v>452</v>
      </c>
      <c r="BD214" s="139">
        <v>6</v>
      </c>
      <c r="BF214" s="373">
        <v>223</v>
      </c>
      <c r="BG214" s="374">
        <v>4290</v>
      </c>
      <c r="BH214" s="375" t="s">
        <v>465</v>
      </c>
      <c r="BI214" s="374">
        <v>6</v>
      </c>
    </row>
    <row r="215" spans="53:61" x14ac:dyDescent="0.25">
      <c r="BA215" s="120">
        <v>214</v>
      </c>
      <c r="BB215" s="349">
        <v>3600</v>
      </c>
      <c r="BC215" s="151" t="s">
        <v>453</v>
      </c>
      <c r="BD215" s="139">
        <v>6</v>
      </c>
      <c r="BF215" s="374">
        <v>224</v>
      </c>
      <c r="BG215" s="374">
        <v>4311</v>
      </c>
      <c r="BH215" s="375" t="s">
        <v>466</v>
      </c>
      <c r="BI215" s="374">
        <v>6</v>
      </c>
    </row>
    <row r="216" spans="53:61" x14ac:dyDescent="0.25">
      <c r="BA216" s="120">
        <v>215</v>
      </c>
      <c r="BB216" s="349">
        <v>3700</v>
      </c>
      <c r="BC216" s="151" t="s">
        <v>454</v>
      </c>
      <c r="BD216" s="139">
        <v>6</v>
      </c>
      <c r="BF216" s="373">
        <v>225</v>
      </c>
      <c r="BG216" s="374">
        <v>4312</v>
      </c>
      <c r="BH216" s="375" t="s">
        <v>467</v>
      </c>
      <c r="BI216" s="374">
        <v>6</v>
      </c>
    </row>
    <row r="217" spans="53:61" x14ac:dyDescent="0.25">
      <c r="BA217" s="120">
        <v>216</v>
      </c>
      <c r="BB217" s="349">
        <v>3811</v>
      </c>
      <c r="BC217" s="151" t="s">
        <v>455</v>
      </c>
      <c r="BD217" s="139">
        <v>6</v>
      </c>
      <c r="BF217" s="374">
        <v>226</v>
      </c>
      <c r="BG217" s="374">
        <v>4321</v>
      </c>
      <c r="BH217" s="375" t="s">
        <v>468</v>
      </c>
      <c r="BI217" s="374">
        <v>6</v>
      </c>
    </row>
    <row r="218" spans="53:61" x14ac:dyDescent="0.25">
      <c r="BA218" s="120">
        <v>217</v>
      </c>
      <c r="BB218" s="349">
        <v>3812</v>
      </c>
      <c r="BC218" s="151" t="s">
        <v>456</v>
      </c>
      <c r="BD218" s="139">
        <v>6</v>
      </c>
      <c r="BF218" s="373">
        <v>227</v>
      </c>
      <c r="BG218" s="374">
        <v>4322</v>
      </c>
      <c r="BH218" s="375" t="s">
        <v>469</v>
      </c>
      <c r="BI218" s="374">
        <v>6</v>
      </c>
    </row>
    <row r="219" spans="53:61" x14ac:dyDescent="0.25">
      <c r="BA219" s="120">
        <v>218</v>
      </c>
      <c r="BB219" s="349">
        <v>3821</v>
      </c>
      <c r="BC219" s="151" t="s">
        <v>457</v>
      </c>
      <c r="BD219" s="139">
        <v>6</v>
      </c>
      <c r="BF219" s="374">
        <v>228</v>
      </c>
      <c r="BG219" s="374">
        <v>4329</v>
      </c>
      <c r="BH219" s="375" t="s">
        <v>470</v>
      </c>
      <c r="BI219" s="374">
        <v>6</v>
      </c>
    </row>
    <row r="220" spans="53:61" x14ac:dyDescent="0.25">
      <c r="BA220" s="120">
        <v>219</v>
      </c>
      <c r="BB220" s="349">
        <v>3822</v>
      </c>
      <c r="BC220" s="151" t="s">
        <v>458</v>
      </c>
      <c r="BD220" s="139">
        <v>6</v>
      </c>
      <c r="BF220" s="373">
        <v>229</v>
      </c>
      <c r="BG220" s="374">
        <v>4330</v>
      </c>
      <c r="BH220" s="375" t="s">
        <v>471</v>
      </c>
      <c r="BI220" s="374">
        <v>6</v>
      </c>
    </row>
    <row r="221" spans="53:61" x14ac:dyDescent="0.25">
      <c r="BA221" s="120">
        <v>220</v>
      </c>
      <c r="BB221" s="349">
        <v>3830</v>
      </c>
      <c r="BC221" s="151" t="s">
        <v>459</v>
      </c>
      <c r="BD221" s="139">
        <v>6</v>
      </c>
      <c r="BF221" s="374">
        <v>230</v>
      </c>
      <c r="BG221" s="374">
        <v>4390</v>
      </c>
      <c r="BH221" s="375" t="s">
        <v>472</v>
      </c>
      <c r="BI221" s="374">
        <v>6</v>
      </c>
    </row>
    <row r="222" spans="53:61" x14ac:dyDescent="0.25">
      <c r="BA222" s="120">
        <v>221</v>
      </c>
      <c r="BB222" s="349">
        <v>3900</v>
      </c>
      <c r="BC222" s="151" t="s">
        <v>460</v>
      </c>
      <c r="BD222" s="139">
        <v>6</v>
      </c>
      <c r="BF222" s="373">
        <v>231</v>
      </c>
      <c r="BG222" s="374">
        <v>4511</v>
      </c>
      <c r="BH222" s="375" t="s">
        <v>473</v>
      </c>
      <c r="BI222" s="374">
        <v>4.5</v>
      </c>
    </row>
    <row r="223" spans="53:61" x14ac:dyDescent="0.25">
      <c r="BA223" s="120">
        <v>222</v>
      </c>
      <c r="BB223" s="349">
        <v>4111</v>
      </c>
      <c r="BC223" s="151" t="s">
        <v>461</v>
      </c>
      <c r="BD223" s="139">
        <v>6</v>
      </c>
      <c r="BF223" s="374">
        <v>232</v>
      </c>
      <c r="BG223" s="374">
        <v>4512</v>
      </c>
      <c r="BH223" s="375" t="s">
        <v>474</v>
      </c>
      <c r="BI223" s="374">
        <v>4.5</v>
      </c>
    </row>
    <row r="224" spans="53:61" x14ac:dyDescent="0.25">
      <c r="BA224" s="120">
        <v>223</v>
      </c>
      <c r="BB224" s="349">
        <v>4112</v>
      </c>
      <c r="BC224" s="151" t="s">
        <v>462</v>
      </c>
      <c r="BD224" s="139">
        <v>6</v>
      </c>
      <c r="BF224" s="373">
        <v>233</v>
      </c>
      <c r="BG224" s="374">
        <v>4520</v>
      </c>
      <c r="BH224" s="375" t="s">
        <v>475</v>
      </c>
      <c r="BI224" s="374">
        <v>6</v>
      </c>
    </row>
    <row r="225" spans="53:61" x14ac:dyDescent="0.25">
      <c r="BA225" s="120">
        <v>224</v>
      </c>
      <c r="BB225" s="349">
        <v>4210</v>
      </c>
      <c r="BC225" s="151" t="s">
        <v>463</v>
      </c>
      <c r="BD225" s="139">
        <v>6</v>
      </c>
      <c r="BF225" s="374">
        <v>234</v>
      </c>
      <c r="BG225" s="374">
        <v>4530</v>
      </c>
      <c r="BH225" s="375" t="s">
        <v>476</v>
      </c>
      <c r="BI225" s="374">
        <v>4.5</v>
      </c>
    </row>
    <row r="226" spans="53:61" x14ac:dyDescent="0.25">
      <c r="BA226" s="120">
        <v>225</v>
      </c>
      <c r="BB226" s="349">
        <v>4220</v>
      </c>
      <c r="BC226" s="151" t="s">
        <v>464</v>
      </c>
      <c r="BD226" s="139">
        <v>6</v>
      </c>
      <c r="BF226" s="373">
        <v>235</v>
      </c>
      <c r="BG226" s="374">
        <v>4541</v>
      </c>
      <c r="BH226" s="375" t="s">
        <v>477</v>
      </c>
      <c r="BI226" s="374">
        <v>4.5</v>
      </c>
    </row>
    <row r="227" spans="53:61" x14ac:dyDescent="0.25">
      <c r="BA227" s="120">
        <v>226</v>
      </c>
      <c r="BB227" s="349">
        <v>4290</v>
      </c>
      <c r="BC227" s="151" t="s">
        <v>465</v>
      </c>
      <c r="BD227" s="139">
        <v>6</v>
      </c>
      <c r="BF227" s="374">
        <v>236</v>
      </c>
      <c r="BG227" s="374">
        <v>4542</v>
      </c>
      <c r="BH227" s="375" t="s">
        <v>478</v>
      </c>
      <c r="BI227" s="374">
        <v>6</v>
      </c>
    </row>
    <row r="228" spans="53:61" x14ac:dyDescent="0.25">
      <c r="BA228" s="120">
        <v>227</v>
      </c>
      <c r="BB228" s="349">
        <v>4311</v>
      </c>
      <c r="BC228" s="151" t="s">
        <v>466</v>
      </c>
      <c r="BD228" s="139">
        <v>6</v>
      </c>
      <c r="BF228" s="373">
        <v>237</v>
      </c>
      <c r="BG228" s="374">
        <v>4610</v>
      </c>
      <c r="BH228" s="375" t="s">
        <v>479</v>
      </c>
      <c r="BI228" s="374">
        <v>4.5</v>
      </c>
    </row>
    <row r="229" spans="53:61" x14ac:dyDescent="0.25">
      <c r="BA229" s="120">
        <v>228</v>
      </c>
      <c r="BB229" s="349">
        <v>4312</v>
      </c>
      <c r="BC229" s="151" t="s">
        <v>467</v>
      </c>
      <c r="BD229" s="139">
        <v>6</v>
      </c>
      <c r="BF229" s="374">
        <v>238</v>
      </c>
      <c r="BG229" s="374">
        <v>4620</v>
      </c>
      <c r="BH229" s="375" t="s">
        <v>480</v>
      </c>
      <c r="BI229" s="374">
        <v>4.5</v>
      </c>
    </row>
    <row r="230" spans="53:61" x14ac:dyDescent="0.25">
      <c r="BA230" s="120">
        <v>229</v>
      </c>
      <c r="BB230" s="349">
        <v>4321</v>
      </c>
      <c r="BC230" s="151" t="s">
        <v>468</v>
      </c>
      <c r="BD230" s="139">
        <v>6</v>
      </c>
      <c r="BF230" s="373">
        <v>239</v>
      </c>
      <c r="BG230" s="374">
        <v>4631</v>
      </c>
      <c r="BH230" s="375" t="s">
        <v>481</v>
      </c>
      <c r="BI230" s="374">
        <v>4</v>
      </c>
    </row>
    <row r="231" spans="53:61" x14ac:dyDescent="0.25">
      <c r="BA231" s="120">
        <v>230</v>
      </c>
      <c r="BB231" s="349">
        <v>4322</v>
      </c>
      <c r="BC231" s="151" t="s">
        <v>469</v>
      </c>
      <c r="BD231" s="139">
        <v>6</v>
      </c>
      <c r="BF231" s="374">
        <v>240</v>
      </c>
      <c r="BG231" s="374">
        <v>4632</v>
      </c>
      <c r="BH231" s="375" t="s">
        <v>482</v>
      </c>
      <c r="BI231" s="374">
        <v>4</v>
      </c>
    </row>
    <row r="232" spans="53:61" x14ac:dyDescent="0.25">
      <c r="BA232" s="120">
        <v>231</v>
      </c>
      <c r="BB232" s="349">
        <v>4329</v>
      </c>
      <c r="BC232" s="151" t="s">
        <v>470</v>
      </c>
      <c r="BD232" s="139">
        <v>6</v>
      </c>
      <c r="BF232" s="373">
        <v>241</v>
      </c>
      <c r="BG232" s="374">
        <v>4641</v>
      </c>
      <c r="BH232" s="375" t="s">
        <v>483</v>
      </c>
      <c r="BI232" s="374">
        <v>4.5</v>
      </c>
    </row>
    <row r="233" spans="53:61" x14ac:dyDescent="0.25">
      <c r="BA233" s="120">
        <v>232</v>
      </c>
      <c r="BB233" s="349">
        <v>4330</v>
      </c>
      <c r="BC233" s="151" t="s">
        <v>471</v>
      </c>
      <c r="BD233" s="139">
        <v>6</v>
      </c>
      <c r="BF233" s="374">
        <v>242</v>
      </c>
      <c r="BG233" s="374">
        <v>4642</v>
      </c>
      <c r="BH233" s="375" t="s">
        <v>484</v>
      </c>
      <c r="BI233" s="374">
        <v>4.5</v>
      </c>
    </row>
    <row r="234" spans="53:61" x14ac:dyDescent="0.25">
      <c r="BA234" s="120">
        <v>233</v>
      </c>
      <c r="BB234" s="349">
        <v>4390</v>
      </c>
      <c r="BC234" s="151" t="s">
        <v>472</v>
      </c>
      <c r="BD234" s="139">
        <v>6</v>
      </c>
      <c r="BF234" s="373">
        <v>243</v>
      </c>
      <c r="BG234" s="374">
        <v>4643</v>
      </c>
      <c r="BH234" s="375" t="s">
        <v>485</v>
      </c>
      <c r="BI234" s="374">
        <v>4.5</v>
      </c>
    </row>
    <row r="235" spans="53:61" x14ac:dyDescent="0.25">
      <c r="BA235" s="120">
        <v>234</v>
      </c>
      <c r="BB235" s="349">
        <v>4511</v>
      </c>
      <c r="BC235" s="237" t="s">
        <v>473</v>
      </c>
      <c r="BD235" s="141">
        <v>4.5</v>
      </c>
      <c r="BF235" s="374">
        <v>244</v>
      </c>
      <c r="BG235" s="374">
        <v>4644</v>
      </c>
      <c r="BH235" s="375" t="s">
        <v>486</v>
      </c>
      <c r="BI235" s="374">
        <v>4.5</v>
      </c>
    </row>
    <row r="236" spans="53:61" x14ac:dyDescent="0.25">
      <c r="BA236" s="120">
        <v>235</v>
      </c>
      <c r="BB236" s="349">
        <v>4512</v>
      </c>
      <c r="BC236" s="237" t="s">
        <v>474</v>
      </c>
      <c r="BD236" s="141">
        <v>4.5</v>
      </c>
      <c r="BF236" s="373">
        <v>245</v>
      </c>
      <c r="BG236" s="374">
        <v>4645</v>
      </c>
      <c r="BH236" s="375" t="s">
        <v>487</v>
      </c>
      <c r="BI236" s="374">
        <v>4.5</v>
      </c>
    </row>
    <row r="237" spans="53:61" x14ac:dyDescent="0.25">
      <c r="BA237" s="120">
        <v>236</v>
      </c>
      <c r="BB237" s="349">
        <v>4520</v>
      </c>
      <c r="BC237" s="151" t="s">
        <v>475</v>
      </c>
      <c r="BD237" s="139">
        <v>6</v>
      </c>
      <c r="BF237" s="374">
        <v>246</v>
      </c>
      <c r="BG237" s="374">
        <v>4649</v>
      </c>
      <c r="BH237" s="375" t="s">
        <v>488</v>
      </c>
      <c r="BI237" s="374">
        <v>4.5</v>
      </c>
    </row>
    <row r="238" spans="53:61" ht="22.5" x14ac:dyDescent="0.25">
      <c r="BA238" s="120">
        <v>237</v>
      </c>
      <c r="BB238" s="349">
        <v>4530</v>
      </c>
      <c r="BC238" s="237" t="s">
        <v>476</v>
      </c>
      <c r="BD238" s="141">
        <v>4.5</v>
      </c>
      <c r="BF238" s="373">
        <v>247</v>
      </c>
      <c r="BG238" s="374">
        <v>4650</v>
      </c>
      <c r="BH238" s="375" t="s">
        <v>752</v>
      </c>
      <c r="BI238" s="374">
        <v>3</v>
      </c>
    </row>
    <row r="239" spans="53:61" x14ac:dyDescent="0.25">
      <c r="BA239" s="120">
        <v>238</v>
      </c>
      <c r="BB239" s="349">
        <v>4541</v>
      </c>
      <c r="BC239" s="237" t="s">
        <v>477</v>
      </c>
      <c r="BD239" s="141">
        <v>4.5</v>
      </c>
      <c r="BF239" s="374">
        <v>248</v>
      </c>
      <c r="BG239" s="374">
        <v>4651</v>
      </c>
      <c r="BH239" s="375" t="s">
        <v>489</v>
      </c>
      <c r="BI239" s="374">
        <v>4.5</v>
      </c>
    </row>
    <row r="240" spans="53:61" x14ac:dyDescent="0.25">
      <c r="BA240" s="120">
        <v>239</v>
      </c>
      <c r="BB240" s="349">
        <v>4542</v>
      </c>
      <c r="BC240" s="151" t="s">
        <v>478</v>
      </c>
      <c r="BD240" s="139">
        <v>6</v>
      </c>
      <c r="BF240" s="373">
        <v>249</v>
      </c>
      <c r="BG240" s="374">
        <v>4652</v>
      </c>
      <c r="BH240" s="375" t="s">
        <v>490</v>
      </c>
      <c r="BI240" s="374">
        <v>4.5</v>
      </c>
    </row>
    <row r="241" spans="53:61" x14ac:dyDescent="0.25">
      <c r="BA241" s="120">
        <v>240</v>
      </c>
      <c r="BB241" s="349">
        <v>4610</v>
      </c>
      <c r="BC241" s="237" t="s">
        <v>479</v>
      </c>
      <c r="BD241" s="141">
        <v>4.5</v>
      </c>
      <c r="BF241" s="374">
        <v>250</v>
      </c>
      <c r="BG241" s="374">
        <v>4653</v>
      </c>
      <c r="BH241" s="375" t="s">
        <v>491</v>
      </c>
      <c r="BI241" s="374">
        <v>3</v>
      </c>
    </row>
    <row r="242" spans="53:61" x14ac:dyDescent="0.25">
      <c r="BA242" s="120">
        <v>241</v>
      </c>
      <c r="BB242" s="349">
        <v>4620</v>
      </c>
      <c r="BC242" s="237" t="s">
        <v>480</v>
      </c>
      <c r="BD242" s="141">
        <v>4.5</v>
      </c>
      <c r="BF242" s="373">
        <v>251</v>
      </c>
      <c r="BG242" s="374">
        <v>4659</v>
      </c>
      <c r="BH242" s="375" t="s">
        <v>492</v>
      </c>
      <c r="BI242" s="374">
        <v>3</v>
      </c>
    </row>
    <row r="243" spans="53:61" x14ac:dyDescent="0.25">
      <c r="BA243" s="120">
        <v>242</v>
      </c>
      <c r="BB243" s="349">
        <v>4631</v>
      </c>
      <c r="BC243" s="237" t="s">
        <v>481</v>
      </c>
      <c r="BD243" s="141">
        <v>4.5</v>
      </c>
      <c r="BF243" s="374">
        <v>252</v>
      </c>
      <c r="BG243" s="374">
        <v>4661</v>
      </c>
      <c r="BH243" s="375" t="s">
        <v>493</v>
      </c>
      <c r="BI243" s="374">
        <v>4.5</v>
      </c>
    </row>
    <row r="244" spans="53:61" ht="27" customHeight="1" x14ac:dyDescent="0.25">
      <c r="BA244" s="120">
        <v>243</v>
      </c>
      <c r="BB244" s="349">
        <v>4632</v>
      </c>
      <c r="BC244" s="237" t="s">
        <v>482</v>
      </c>
      <c r="BD244" s="141">
        <v>4.5</v>
      </c>
      <c r="BF244" s="373">
        <v>253</v>
      </c>
      <c r="BG244" s="374">
        <v>4662</v>
      </c>
      <c r="BH244" s="375" t="s">
        <v>494</v>
      </c>
      <c r="BI244" s="374">
        <v>4.5</v>
      </c>
    </row>
    <row r="245" spans="53:61" ht="31.5" customHeight="1" x14ac:dyDescent="0.25">
      <c r="BA245" s="120">
        <v>244</v>
      </c>
      <c r="BB245" s="349">
        <v>4641</v>
      </c>
      <c r="BC245" s="237" t="s">
        <v>483</v>
      </c>
      <c r="BD245" s="141">
        <v>4.5</v>
      </c>
      <c r="BF245" s="374">
        <v>254</v>
      </c>
      <c r="BG245" s="374">
        <v>4663</v>
      </c>
      <c r="BH245" s="381" t="s">
        <v>495</v>
      </c>
      <c r="BI245" s="374">
        <v>4</v>
      </c>
    </row>
    <row r="246" spans="53:61" x14ac:dyDescent="0.25">
      <c r="BA246" s="120">
        <v>245</v>
      </c>
      <c r="BB246" s="349">
        <v>4642</v>
      </c>
      <c r="BC246" s="237" t="s">
        <v>484</v>
      </c>
      <c r="BD246" s="141">
        <v>4.5</v>
      </c>
      <c r="BF246" s="373">
        <v>255</v>
      </c>
      <c r="BG246" s="374">
        <v>4664</v>
      </c>
      <c r="BH246" s="375" t="s">
        <v>496</v>
      </c>
      <c r="BI246" s="374">
        <v>4.5</v>
      </c>
    </row>
    <row r="247" spans="53:61" x14ac:dyDescent="0.25">
      <c r="BA247" s="120">
        <v>246</v>
      </c>
      <c r="BB247" s="349">
        <v>4643</v>
      </c>
      <c r="BC247" s="237" t="s">
        <v>485</v>
      </c>
      <c r="BD247" s="141">
        <v>4.5</v>
      </c>
      <c r="BF247" s="374">
        <v>256</v>
      </c>
      <c r="BG247" s="374">
        <v>4665</v>
      </c>
      <c r="BH247" s="375" t="s">
        <v>497</v>
      </c>
      <c r="BI247" s="374">
        <v>4.5</v>
      </c>
    </row>
    <row r="248" spans="53:61" x14ac:dyDescent="0.25">
      <c r="BA248" s="120">
        <v>247</v>
      </c>
      <c r="BB248" s="349">
        <v>4644</v>
      </c>
      <c r="BC248" s="237" t="s">
        <v>486</v>
      </c>
      <c r="BD248" s="141">
        <v>4.5</v>
      </c>
      <c r="BF248" s="373">
        <v>257</v>
      </c>
      <c r="BG248" s="374">
        <v>4669</v>
      </c>
      <c r="BH248" s="375" t="s">
        <v>498</v>
      </c>
      <c r="BI248" s="374">
        <v>4.5</v>
      </c>
    </row>
    <row r="249" spans="53:61" ht="22.5" x14ac:dyDescent="0.25">
      <c r="BA249" s="120">
        <v>248</v>
      </c>
      <c r="BB249" s="349">
        <v>4645</v>
      </c>
      <c r="BC249" s="237" t="s">
        <v>487</v>
      </c>
      <c r="BD249" s="141">
        <v>4.5</v>
      </c>
      <c r="BF249" s="374">
        <v>258</v>
      </c>
      <c r="BG249" s="374">
        <v>4690</v>
      </c>
      <c r="BH249" s="375" t="s">
        <v>499</v>
      </c>
      <c r="BI249" s="374">
        <v>4.5</v>
      </c>
    </row>
    <row r="250" spans="53:61" ht="35.25" customHeight="1" x14ac:dyDescent="0.25">
      <c r="BA250" s="120">
        <v>249</v>
      </c>
      <c r="BB250" s="349">
        <v>4649</v>
      </c>
      <c r="BC250" s="237" t="s">
        <v>488</v>
      </c>
      <c r="BD250" s="141">
        <v>4.5</v>
      </c>
      <c r="BF250" s="373">
        <v>259</v>
      </c>
      <c r="BG250" s="374">
        <v>4711</v>
      </c>
      <c r="BH250" s="375" t="s">
        <v>500</v>
      </c>
      <c r="BI250" s="374">
        <v>4</v>
      </c>
    </row>
    <row r="251" spans="53:61" ht="28.5" customHeight="1" x14ac:dyDescent="0.25">
      <c r="BA251" s="120">
        <v>250</v>
      </c>
      <c r="BB251" s="349">
        <v>4651</v>
      </c>
      <c r="BC251" s="237" t="s">
        <v>489</v>
      </c>
      <c r="BD251" s="141">
        <v>4.5</v>
      </c>
      <c r="BF251" s="374">
        <v>260</v>
      </c>
      <c r="BG251" s="374">
        <v>4719</v>
      </c>
      <c r="BH251" s="381" t="s">
        <v>501</v>
      </c>
      <c r="BI251" s="374">
        <v>4.5</v>
      </c>
    </row>
    <row r="252" spans="53:61" ht="22.5" x14ac:dyDescent="0.25">
      <c r="BA252" s="120">
        <v>251</v>
      </c>
      <c r="BB252" s="349">
        <v>4652</v>
      </c>
      <c r="BC252" s="237" t="s">
        <v>490</v>
      </c>
      <c r="BD252" s="141">
        <v>4.5</v>
      </c>
      <c r="BF252" s="373">
        <v>261</v>
      </c>
      <c r="BG252" s="374">
        <v>4721</v>
      </c>
      <c r="BH252" s="375" t="s">
        <v>502</v>
      </c>
      <c r="BI252" s="374">
        <v>4.5</v>
      </c>
    </row>
    <row r="253" spans="53:61" ht="21" customHeight="1" x14ac:dyDescent="0.25">
      <c r="BA253" s="120">
        <v>252</v>
      </c>
      <c r="BB253" s="349">
        <v>4653</v>
      </c>
      <c r="BC253" s="237" t="s">
        <v>491</v>
      </c>
      <c r="BD253" s="141">
        <v>4.5</v>
      </c>
      <c r="BF253" s="374">
        <v>262</v>
      </c>
      <c r="BG253" s="374">
        <v>4722</v>
      </c>
      <c r="BH253" s="375" t="s">
        <v>503</v>
      </c>
      <c r="BI253" s="374">
        <v>4.5</v>
      </c>
    </row>
    <row r="254" spans="53:61" ht="27" customHeight="1" x14ac:dyDescent="0.25">
      <c r="BA254" s="120">
        <v>253</v>
      </c>
      <c r="BB254" s="349">
        <v>4659</v>
      </c>
      <c r="BC254" s="237" t="s">
        <v>492</v>
      </c>
      <c r="BD254" s="141">
        <v>4.5</v>
      </c>
      <c r="BF254" s="373">
        <v>263</v>
      </c>
      <c r="BG254" s="374">
        <v>4723</v>
      </c>
      <c r="BH254" s="381" t="s">
        <v>504</v>
      </c>
      <c r="BI254" s="374">
        <v>4.5</v>
      </c>
    </row>
    <row r="255" spans="53:61" ht="22.5" x14ac:dyDescent="0.25">
      <c r="BA255" s="120">
        <v>254</v>
      </c>
      <c r="BB255" s="349">
        <v>4661</v>
      </c>
      <c r="BC255" s="237" t="s">
        <v>493</v>
      </c>
      <c r="BD255" s="141">
        <v>4.5</v>
      </c>
      <c r="BF255" s="374">
        <v>264</v>
      </c>
      <c r="BG255" s="374">
        <v>4724</v>
      </c>
      <c r="BH255" s="375" t="s">
        <v>505</v>
      </c>
      <c r="BI255" s="374">
        <v>7</v>
      </c>
    </row>
    <row r="256" spans="53:61" x14ac:dyDescent="0.25">
      <c r="BA256" s="120">
        <v>255</v>
      </c>
      <c r="BB256" s="349">
        <v>4662</v>
      </c>
      <c r="BC256" s="237" t="s">
        <v>494</v>
      </c>
      <c r="BD256" s="141">
        <v>4.5</v>
      </c>
      <c r="BF256" s="373">
        <v>265</v>
      </c>
      <c r="BG256" s="374">
        <v>4729</v>
      </c>
      <c r="BH256" s="375" t="s">
        <v>506</v>
      </c>
      <c r="BI256" s="374">
        <v>4.5</v>
      </c>
    </row>
    <row r="257" spans="53:61" ht="33.75" x14ac:dyDescent="0.25">
      <c r="BA257" s="120">
        <v>256</v>
      </c>
      <c r="BB257" s="349">
        <v>4663</v>
      </c>
      <c r="BC257" s="237" t="s">
        <v>495</v>
      </c>
      <c r="BD257" s="141">
        <v>4.5</v>
      </c>
      <c r="BF257" s="374">
        <v>266</v>
      </c>
      <c r="BG257" s="374">
        <v>4731</v>
      </c>
      <c r="BH257" s="375" t="s">
        <v>507</v>
      </c>
      <c r="BI257" s="374">
        <v>4.5</v>
      </c>
    </row>
    <row r="258" spans="53:61" ht="35.25" customHeight="1" x14ac:dyDescent="0.25">
      <c r="BA258" s="120">
        <v>257</v>
      </c>
      <c r="BB258" s="349">
        <v>4664</v>
      </c>
      <c r="BC258" s="237" t="s">
        <v>496</v>
      </c>
      <c r="BD258" s="141">
        <v>4.5</v>
      </c>
      <c r="BF258" s="373">
        <v>267</v>
      </c>
      <c r="BG258" s="374">
        <v>4732</v>
      </c>
      <c r="BH258" s="375" t="s">
        <v>508</v>
      </c>
      <c r="BI258" s="374">
        <v>4.5</v>
      </c>
    </row>
    <row r="259" spans="53:61" ht="25.5" customHeight="1" x14ac:dyDescent="0.25">
      <c r="BA259" s="120">
        <v>258</v>
      </c>
      <c r="BB259" s="349">
        <v>4665</v>
      </c>
      <c r="BC259" s="237" t="s">
        <v>497</v>
      </c>
      <c r="BD259" s="141">
        <v>4.5</v>
      </c>
      <c r="BF259" s="374">
        <v>268</v>
      </c>
      <c r="BG259" s="374">
        <v>4741</v>
      </c>
      <c r="BH259" s="381" t="s">
        <v>509</v>
      </c>
      <c r="BI259" s="374">
        <v>4.5</v>
      </c>
    </row>
    <row r="260" spans="53:61" x14ac:dyDescent="0.25">
      <c r="BA260" s="120">
        <v>259</v>
      </c>
      <c r="BB260" s="349">
        <v>4669</v>
      </c>
      <c r="BC260" s="237" t="s">
        <v>498</v>
      </c>
      <c r="BD260" s="141">
        <v>4.5</v>
      </c>
      <c r="BF260" s="373">
        <v>269</v>
      </c>
      <c r="BG260" s="374">
        <v>4742</v>
      </c>
      <c r="BH260" s="375" t="s">
        <v>510</v>
      </c>
      <c r="BI260" s="374">
        <v>4.5</v>
      </c>
    </row>
    <row r="261" spans="53:61" ht="26.25" customHeight="1" x14ac:dyDescent="0.25">
      <c r="BA261" s="120">
        <v>260</v>
      </c>
      <c r="BB261" s="349">
        <v>4690</v>
      </c>
      <c r="BC261" s="237" t="s">
        <v>499</v>
      </c>
      <c r="BD261" s="141">
        <v>4.5</v>
      </c>
      <c r="BF261" s="374">
        <v>270</v>
      </c>
      <c r="BG261" s="374">
        <v>4751</v>
      </c>
      <c r="BH261" s="375" t="s">
        <v>511</v>
      </c>
      <c r="BI261" s="374">
        <v>4.5</v>
      </c>
    </row>
    <row r="262" spans="53:61" ht="24.75" customHeight="1" x14ac:dyDescent="0.25">
      <c r="BA262" s="120">
        <v>261</v>
      </c>
      <c r="BB262" s="349">
        <v>4711</v>
      </c>
      <c r="BC262" s="237" t="s">
        <v>500</v>
      </c>
      <c r="BD262" s="141">
        <v>4.5</v>
      </c>
      <c r="BF262" s="373">
        <v>271</v>
      </c>
      <c r="BG262" s="374">
        <v>4752</v>
      </c>
      <c r="BH262" s="375" t="s">
        <v>512</v>
      </c>
      <c r="BI262" s="374">
        <v>4</v>
      </c>
    </row>
    <row r="263" spans="53:61" ht="33.75" x14ac:dyDescent="0.25">
      <c r="BA263" s="120">
        <v>262</v>
      </c>
      <c r="BB263" s="349">
        <v>4719</v>
      </c>
      <c r="BC263" s="237" t="s">
        <v>501</v>
      </c>
      <c r="BD263" s="141">
        <v>4.5</v>
      </c>
      <c r="BF263" s="374">
        <v>272</v>
      </c>
      <c r="BG263" s="374">
        <v>4753</v>
      </c>
      <c r="BH263" s="375" t="s">
        <v>513</v>
      </c>
      <c r="BI263" s="374">
        <v>4.5</v>
      </c>
    </row>
    <row r="264" spans="53:61" ht="22.5" x14ac:dyDescent="0.25">
      <c r="BA264" s="120">
        <v>263</v>
      </c>
      <c r="BB264" s="349">
        <v>4721</v>
      </c>
      <c r="BC264" s="237" t="s">
        <v>502</v>
      </c>
      <c r="BD264" s="141">
        <v>4.5</v>
      </c>
      <c r="BF264" s="373">
        <v>273</v>
      </c>
      <c r="BG264" s="374">
        <v>4754</v>
      </c>
      <c r="BH264" s="375" t="s">
        <v>514</v>
      </c>
      <c r="BI264" s="374">
        <v>4.5</v>
      </c>
    </row>
    <row r="265" spans="53:61" ht="22.5" x14ac:dyDescent="0.25">
      <c r="BA265" s="120">
        <v>264</v>
      </c>
      <c r="BB265" s="349">
        <v>4722</v>
      </c>
      <c r="BC265" s="237" t="s">
        <v>503</v>
      </c>
      <c r="BD265" s="141">
        <v>4.5</v>
      </c>
      <c r="BF265" s="374">
        <v>274</v>
      </c>
      <c r="BG265" s="374">
        <v>4755</v>
      </c>
      <c r="BH265" s="375" t="s">
        <v>515</v>
      </c>
      <c r="BI265" s="374">
        <v>4.5</v>
      </c>
    </row>
    <row r="266" spans="53:61" ht="22.5" x14ac:dyDescent="0.25">
      <c r="BA266" s="120">
        <v>265</v>
      </c>
      <c r="BB266" s="349">
        <v>4723</v>
      </c>
      <c r="BC266" s="237" t="s">
        <v>504</v>
      </c>
      <c r="BD266" s="141">
        <v>4.5</v>
      </c>
      <c r="BF266" s="373">
        <v>275</v>
      </c>
      <c r="BG266" s="374">
        <v>4759</v>
      </c>
      <c r="BH266" s="375" t="s">
        <v>516</v>
      </c>
      <c r="BI266" s="374">
        <v>4.5</v>
      </c>
    </row>
    <row r="267" spans="53:61" ht="27.75" customHeight="1" x14ac:dyDescent="0.25">
      <c r="BA267" s="120">
        <v>266</v>
      </c>
      <c r="BB267" s="349">
        <v>4724</v>
      </c>
      <c r="BC267" s="237" t="s">
        <v>505</v>
      </c>
      <c r="BD267" s="141">
        <v>4.5</v>
      </c>
      <c r="BF267" s="374">
        <v>276</v>
      </c>
      <c r="BG267" s="374">
        <v>4761</v>
      </c>
      <c r="BH267" s="375" t="s">
        <v>517</v>
      </c>
      <c r="BI267" s="374">
        <v>4.5</v>
      </c>
    </row>
    <row r="268" spans="53:61" ht="22.5" x14ac:dyDescent="0.25">
      <c r="BA268" s="120">
        <v>267</v>
      </c>
      <c r="BB268" s="349">
        <v>4729</v>
      </c>
      <c r="BC268" s="237" t="s">
        <v>506</v>
      </c>
      <c r="BD268" s="141">
        <v>4.5</v>
      </c>
      <c r="BF268" s="373">
        <v>277</v>
      </c>
      <c r="BG268" s="374">
        <v>4762</v>
      </c>
      <c r="BH268" s="375" t="s">
        <v>518</v>
      </c>
      <c r="BI268" s="374">
        <v>4.5</v>
      </c>
    </row>
    <row r="269" spans="53:61" x14ac:dyDescent="0.25">
      <c r="BA269" s="120">
        <v>268</v>
      </c>
      <c r="BB269" s="349">
        <v>4731</v>
      </c>
      <c r="BC269" s="237" t="s">
        <v>507</v>
      </c>
      <c r="BD269" s="141">
        <v>4.5</v>
      </c>
      <c r="BF269" s="374">
        <v>278</v>
      </c>
      <c r="BG269" s="374">
        <v>4769</v>
      </c>
      <c r="BH269" s="375" t="s">
        <v>519</v>
      </c>
      <c r="BI269" s="374">
        <v>4.5</v>
      </c>
    </row>
    <row r="270" spans="53:61" ht="22.5" x14ac:dyDescent="0.25">
      <c r="BA270" s="120">
        <v>269</v>
      </c>
      <c r="BB270" s="349">
        <v>4732</v>
      </c>
      <c r="BC270" s="237" t="s">
        <v>508</v>
      </c>
      <c r="BD270" s="141">
        <v>4.5</v>
      </c>
      <c r="BF270" s="373">
        <v>279</v>
      </c>
      <c r="BG270" s="374">
        <v>4771</v>
      </c>
      <c r="BH270" s="375" t="s">
        <v>520</v>
      </c>
      <c r="BI270" s="374">
        <v>4.5</v>
      </c>
    </row>
    <row r="271" spans="53:61" ht="33.75" x14ac:dyDescent="0.25">
      <c r="BA271" s="120">
        <v>270</v>
      </c>
      <c r="BB271" s="349">
        <v>4741</v>
      </c>
      <c r="BC271" s="237" t="s">
        <v>509</v>
      </c>
      <c r="BD271" s="141">
        <v>4.5</v>
      </c>
      <c r="BF271" s="374">
        <v>280</v>
      </c>
      <c r="BG271" s="374">
        <v>4772</v>
      </c>
      <c r="BH271" s="375" t="s">
        <v>521</v>
      </c>
      <c r="BI271" s="374">
        <v>4.5</v>
      </c>
    </row>
    <row r="272" spans="53:61" ht="22.5" x14ac:dyDescent="0.25">
      <c r="BA272" s="120">
        <v>271</v>
      </c>
      <c r="BB272" s="349">
        <v>4742</v>
      </c>
      <c r="BC272" s="237" t="s">
        <v>510</v>
      </c>
      <c r="BD272" s="141">
        <v>4.5</v>
      </c>
      <c r="BF272" s="373">
        <v>281</v>
      </c>
      <c r="BG272" s="374">
        <v>4773</v>
      </c>
      <c r="BH272" s="375" t="s">
        <v>522</v>
      </c>
      <c r="BI272" s="374">
        <v>4.5</v>
      </c>
    </row>
    <row r="273" spans="53:61" ht="22.5" x14ac:dyDescent="0.25">
      <c r="BA273" s="120">
        <v>272</v>
      </c>
      <c r="BB273" s="349">
        <v>4751</v>
      </c>
      <c r="BC273" s="237" t="s">
        <v>511</v>
      </c>
      <c r="BD273" s="141">
        <v>4.5</v>
      </c>
      <c r="BF273" s="374">
        <v>282</v>
      </c>
      <c r="BG273" s="374">
        <v>4774</v>
      </c>
      <c r="BH273" s="375" t="s">
        <v>523</v>
      </c>
      <c r="BI273" s="374">
        <v>4.5</v>
      </c>
    </row>
    <row r="274" spans="53:61" ht="22.5" x14ac:dyDescent="0.25">
      <c r="BA274" s="120">
        <v>273</v>
      </c>
      <c r="BB274" s="349">
        <v>4752</v>
      </c>
      <c r="BC274" s="237" t="s">
        <v>512</v>
      </c>
      <c r="BD274" s="141">
        <v>4.5</v>
      </c>
      <c r="BF274" s="373">
        <v>283</v>
      </c>
      <c r="BG274" s="374">
        <v>4775</v>
      </c>
      <c r="BH274" s="375" t="s">
        <v>776</v>
      </c>
      <c r="BI274" s="374">
        <v>4.5</v>
      </c>
    </row>
    <row r="275" spans="53:61" ht="22.5" x14ac:dyDescent="0.25">
      <c r="BA275" s="120">
        <v>274</v>
      </c>
      <c r="BB275" s="349">
        <v>4753</v>
      </c>
      <c r="BC275" s="237" t="s">
        <v>513</v>
      </c>
      <c r="BD275" s="141">
        <v>4.5</v>
      </c>
      <c r="BF275" s="374">
        <v>284</v>
      </c>
      <c r="BG275" s="374">
        <v>4781</v>
      </c>
      <c r="BH275" s="375" t="s">
        <v>524</v>
      </c>
      <c r="BI275" s="374">
        <v>4.5</v>
      </c>
    </row>
    <row r="276" spans="53:61" ht="22.5" x14ac:dyDescent="0.25">
      <c r="BA276" s="120">
        <v>275</v>
      </c>
      <c r="BB276" s="349">
        <v>4754</v>
      </c>
      <c r="BC276" s="237" t="s">
        <v>514</v>
      </c>
      <c r="BD276" s="141">
        <v>4.5</v>
      </c>
      <c r="BF276" s="373">
        <v>285</v>
      </c>
      <c r="BG276" s="374">
        <v>4782</v>
      </c>
      <c r="BH276" s="375" t="s">
        <v>525</v>
      </c>
      <c r="BI276" s="374">
        <v>4.5</v>
      </c>
    </row>
    <row r="277" spans="53:61" x14ac:dyDescent="0.25">
      <c r="BA277" s="120">
        <v>276</v>
      </c>
      <c r="BB277" s="349">
        <v>4755</v>
      </c>
      <c r="BC277" s="237" t="s">
        <v>515</v>
      </c>
      <c r="BD277" s="141">
        <v>4.5</v>
      </c>
      <c r="BF277" s="374">
        <v>286</v>
      </c>
      <c r="BG277" s="374">
        <v>4789</v>
      </c>
      <c r="BH277" s="375" t="s">
        <v>526</v>
      </c>
      <c r="BI277" s="374">
        <v>4.5</v>
      </c>
    </row>
    <row r="278" spans="53:61" ht="22.5" x14ac:dyDescent="0.25">
      <c r="BA278" s="120">
        <v>277</v>
      </c>
      <c r="BB278" s="349">
        <v>4759</v>
      </c>
      <c r="BC278" s="237" t="s">
        <v>516</v>
      </c>
      <c r="BD278" s="141">
        <v>4.5</v>
      </c>
      <c r="BF278" s="373">
        <v>287</v>
      </c>
      <c r="BG278" s="374">
        <v>4791</v>
      </c>
      <c r="BH278" s="375" t="s">
        <v>527</v>
      </c>
      <c r="BI278" s="374">
        <v>4.5</v>
      </c>
    </row>
    <row r="279" spans="53:61" ht="22.5" x14ac:dyDescent="0.25">
      <c r="BA279" s="120">
        <v>278</v>
      </c>
      <c r="BB279" s="349">
        <v>4761</v>
      </c>
      <c r="BC279" s="237" t="s">
        <v>517</v>
      </c>
      <c r="BD279" s="141">
        <v>4.5</v>
      </c>
      <c r="BF279" s="374">
        <v>288</v>
      </c>
      <c r="BG279" s="374">
        <v>4792</v>
      </c>
      <c r="BH279" s="375" t="s">
        <v>528</v>
      </c>
      <c r="BI279" s="374">
        <v>4.5</v>
      </c>
    </row>
    <row r="280" spans="53:61" ht="22.5" x14ac:dyDescent="0.25">
      <c r="BA280" s="120">
        <v>279</v>
      </c>
      <c r="BB280" s="349">
        <v>4762</v>
      </c>
      <c r="BC280" s="237" t="s">
        <v>518</v>
      </c>
      <c r="BD280" s="141">
        <v>4.5</v>
      </c>
      <c r="BF280" s="373">
        <v>289</v>
      </c>
      <c r="BG280" s="374">
        <v>4799</v>
      </c>
      <c r="BH280" s="375" t="s">
        <v>529</v>
      </c>
      <c r="BI280" s="374">
        <v>4.5</v>
      </c>
    </row>
    <row r="281" spans="53:61" ht="22.5" x14ac:dyDescent="0.25">
      <c r="BA281" s="120">
        <v>280</v>
      </c>
      <c r="BB281" s="349">
        <v>4769</v>
      </c>
      <c r="BC281" s="237" t="s">
        <v>519</v>
      </c>
      <c r="BD281" s="141">
        <v>4.5</v>
      </c>
      <c r="BF281" s="374">
        <v>290</v>
      </c>
      <c r="BG281" s="374">
        <v>4911</v>
      </c>
      <c r="BH281" s="375" t="s">
        <v>530</v>
      </c>
      <c r="BI281" s="374">
        <v>6</v>
      </c>
    </row>
    <row r="282" spans="53:61" ht="22.5" x14ac:dyDescent="0.25">
      <c r="BA282" s="120">
        <v>281</v>
      </c>
      <c r="BB282" s="349">
        <v>4771</v>
      </c>
      <c r="BC282" s="237" t="s">
        <v>520</v>
      </c>
      <c r="BD282" s="141">
        <v>4.5</v>
      </c>
      <c r="BF282" s="373">
        <v>291</v>
      </c>
      <c r="BG282" s="374">
        <v>4912</v>
      </c>
      <c r="BH282" s="375" t="s">
        <v>531</v>
      </c>
      <c r="BI282" s="374">
        <v>6</v>
      </c>
    </row>
    <row r="283" spans="53:61" ht="22.5" x14ac:dyDescent="0.25">
      <c r="BA283" s="120">
        <v>282</v>
      </c>
      <c r="BB283" s="349">
        <v>4772</v>
      </c>
      <c r="BC283" s="237" t="s">
        <v>521</v>
      </c>
      <c r="BD283" s="141">
        <v>4.5</v>
      </c>
      <c r="BF283" s="374">
        <v>292</v>
      </c>
      <c r="BG283" s="374">
        <v>4921</v>
      </c>
      <c r="BH283" s="375" t="s">
        <v>532</v>
      </c>
      <c r="BI283" s="374">
        <v>6</v>
      </c>
    </row>
    <row r="284" spans="53:61" ht="22.5" x14ac:dyDescent="0.25">
      <c r="BA284" s="120">
        <v>283</v>
      </c>
      <c r="BB284" s="349">
        <v>4773</v>
      </c>
      <c r="BC284" s="237" t="s">
        <v>522</v>
      </c>
      <c r="BD284" s="141">
        <v>4.5</v>
      </c>
      <c r="BF284" s="373">
        <v>293</v>
      </c>
      <c r="BG284" s="374">
        <v>4922</v>
      </c>
      <c r="BH284" s="375" t="s">
        <v>533</v>
      </c>
      <c r="BI284" s="374">
        <v>6</v>
      </c>
    </row>
    <row r="285" spans="53:61" ht="22.5" x14ac:dyDescent="0.25">
      <c r="BA285" s="120">
        <v>284</v>
      </c>
      <c r="BB285" s="349">
        <v>4774</v>
      </c>
      <c r="BC285" s="237" t="s">
        <v>523</v>
      </c>
      <c r="BD285" s="141">
        <v>4.5</v>
      </c>
      <c r="BF285" s="374">
        <v>294</v>
      </c>
      <c r="BG285" s="374">
        <v>4923</v>
      </c>
      <c r="BH285" s="375" t="s">
        <v>534</v>
      </c>
      <c r="BI285" s="374">
        <v>6</v>
      </c>
    </row>
    <row r="286" spans="53:61" x14ac:dyDescent="0.25">
      <c r="BA286" s="120">
        <v>285</v>
      </c>
      <c r="BB286" s="349">
        <v>4775</v>
      </c>
      <c r="BC286" s="237" t="s">
        <v>776</v>
      </c>
      <c r="BD286" s="141">
        <v>4.5</v>
      </c>
      <c r="BF286" s="373">
        <v>295</v>
      </c>
      <c r="BG286" s="374">
        <v>4930</v>
      </c>
      <c r="BH286" s="375" t="s">
        <v>535</v>
      </c>
      <c r="BI286" s="374">
        <v>6</v>
      </c>
    </row>
    <row r="287" spans="53:61" ht="22.5" x14ac:dyDescent="0.25">
      <c r="BA287" s="120">
        <v>286</v>
      </c>
      <c r="BB287" s="349">
        <v>4781</v>
      </c>
      <c r="BC287" s="237" t="s">
        <v>524</v>
      </c>
      <c r="BD287" s="141">
        <v>4.5</v>
      </c>
      <c r="BF287" s="374">
        <v>296</v>
      </c>
      <c r="BG287" s="374">
        <v>5011</v>
      </c>
      <c r="BH287" s="375" t="s">
        <v>536</v>
      </c>
      <c r="BI287" s="374">
        <v>6</v>
      </c>
    </row>
    <row r="288" spans="53:61" ht="22.5" x14ac:dyDescent="0.25">
      <c r="BA288" s="120">
        <v>287</v>
      </c>
      <c r="BB288" s="349">
        <v>4782</v>
      </c>
      <c r="BC288" s="237" t="s">
        <v>525</v>
      </c>
      <c r="BD288" s="141">
        <v>4.5</v>
      </c>
      <c r="BF288" s="373">
        <v>297</v>
      </c>
      <c r="BG288" s="374">
        <v>5012</v>
      </c>
      <c r="BH288" s="375" t="s">
        <v>537</v>
      </c>
      <c r="BI288" s="374">
        <v>6</v>
      </c>
    </row>
    <row r="289" spans="53:61" x14ac:dyDescent="0.25">
      <c r="BA289" s="120">
        <v>288</v>
      </c>
      <c r="BB289" s="349">
        <v>4789</v>
      </c>
      <c r="BC289" s="237" t="s">
        <v>526</v>
      </c>
      <c r="BD289" s="141">
        <v>4.5</v>
      </c>
      <c r="BF289" s="374">
        <v>298</v>
      </c>
      <c r="BG289" s="374">
        <v>5021</v>
      </c>
      <c r="BH289" s="375" t="s">
        <v>538</v>
      </c>
      <c r="BI289" s="374">
        <v>6</v>
      </c>
    </row>
    <row r="290" spans="53:61" x14ac:dyDescent="0.25">
      <c r="BA290" s="120">
        <v>289</v>
      </c>
      <c r="BB290" s="349">
        <v>4791</v>
      </c>
      <c r="BC290" s="237" t="s">
        <v>527</v>
      </c>
      <c r="BD290" s="141">
        <v>4.5</v>
      </c>
      <c r="BF290" s="373">
        <v>299</v>
      </c>
      <c r="BG290" s="374">
        <v>5022</v>
      </c>
      <c r="BH290" s="375" t="s">
        <v>539</v>
      </c>
      <c r="BI290" s="374">
        <v>6</v>
      </c>
    </row>
    <row r="291" spans="53:61" x14ac:dyDescent="0.25">
      <c r="BA291" s="120">
        <v>290</v>
      </c>
      <c r="BB291" s="349">
        <v>4792</v>
      </c>
      <c r="BC291" s="237" t="s">
        <v>528</v>
      </c>
      <c r="BD291" s="141">
        <v>4.5</v>
      </c>
      <c r="BF291" s="374">
        <v>300</v>
      </c>
      <c r="BG291" s="374">
        <v>5111</v>
      </c>
      <c r="BH291" s="375" t="s">
        <v>540</v>
      </c>
      <c r="BI291" s="374">
        <v>6</v>
      </c>
    </row>
    <row r="292" spans="53:61" ht="22.5" x14ac:dyDescent="0.25">
      <c r="BA292" s="120">
        <v>291</v>
      </c>
      <c r="BB292" s="349">
        <v>4799</v>
      </c>
      <c r="BC292" s="237" t="s">
        <v>529</v>
      </c>
      <c r="BD292" s="141">
        <v>4.5</v>
      </c>
      <c r="BF292" s="373">
        <v>301</v>
      </c>
      <c r="BG292" s="374">
        <v>5112</v>
      </c>
      <c r="BH292" s="375" t="s">
        <v>541</v>
      </c>
      <c r="BI292" s="374">
        <v>6</v>
      </c>
    </row>
    <row r="293" spans="53:61" x14ac:dyDescent="0.25">
      <c r="BA293" s="120">
        <v>292</v>
      </c>
      <c r="BB293" s="349">
        <v>4911</v>
      </c>
      <c r="BC293" s="151" t="s">
        <v>530</v>
      </c>
      <c r="BD293" s="139">
        <v>6</v>
      </c>
      <c r="BF293" s="374">
        <v>302</v>
      </c>
      <c r="BG293" s="374">
        <v>5121</v>
      </c>
      <c r="BH293" s="375" t="s">
        <v>542</v>
      </c>
      <c r="BI293" s="374">
        <v>6</v>
      </c>
    </row>
    <row r="294" spans="53:61" x14ac:dyDescent="0.25">
      <c r="BA294" s="120">
        <v>293</v>
      </c>
      <c r="BB294" s="349">
        <v>4912</v>
      </c>
      <c r="BC294" s="151" t="s">
        <v>531</v>
      </c>
      <c r="BD294" s="139">
        <v>6</v>
      </c>
      <c r="BF294" s="373">
        <v>303</v>
      </c>
      <c r="BG294" s="374">
        <v>5122</v>
      </c>
      <c r="BH294" s="375" t="s">
        <v>543</v>
      </c>
      <c r="BI294" s="374">
        <v>6</v>
      </c>
    </row>
    <row r="295" spans="53:61" x14ac:dyDescent="0.25">
      <c r="BA295" s="120">
        <v>294</v>
      </c>
      <c r="BB295" s="349">
        <v>4921</v>
      </c>
      <c r="BC295" s="151" t="s">
        <v>532</v>
      </c>
      <c r="BD295" s="139">
        <v>6</v>
      </c>
      <c r="BF295" s="374">
        <v>304</v>
      </c>
      <c r="BG295" s="374">
        <v>5210</v>
      </c>
      <c r="BH295" s="375" t="s">
        <v>544</v>
      </c>
      <c r="BI295" s="374">
        <v>6</v>
      </c>
    </row>
    <row r="296" spans="53:61" x14ac:dyDescent="0.25">
      <c r="BA296" s="120">
        <v>295</v>
      </c>
      <c r="BB296" s="349">
        <v>4922</v>
      </c>
      <c r="BC296" s="151" t="s">
        <v>533</v>
      </c>
      <c r="BD296" s="139">
        <v>6</v>
      </c>
      <c r="BF296" s="373">
        <v>305</v>
      </c>
      <c r="BG296" s="374">
        <v>5221</v>
      </c>
      <c r="BH296" s="375" t="s">
        <v>545</v>
      </c>
      <c r="BI296" s="374">
        <v>6</v>
      </c>
    </row>
    <row r="297" spans="53:61" x14ac:dyDescent="0.25">
      <c r="BA297" s="120">
        <v>296</v>
      </c>
      <c r="BB297" s="349">
        <v>4923</v>
      </c>
      <c r="BC297" s="151" t="s">
        <v>534</v>
      </c>
      <c r="BD297" s="139">
        <v>6</v>
      </c>
      <c r="BF297" s="374">
        <v>306</v>
      </c>
      <c r="BG297" s="374">
        <v>5222</v>
      </c>
      <c r="BH297" s="375" t="s">
        <v>546</v>
      </c>
      <c r="BI297" s="374">
        <v>6</v>
      </c>
    </row>
    <row r="298" spans="53:61" x14ac:dyDescent="0.25">
      <c r="BA298" s="120">
        <v>297</v>
      </c>
      <c r="BB298" s="349">
        <v>4930</v>
      </c>
      <c r="BC298" s="151" t="s">
        <v>535</v>
      </c>
      <c r="BD298" s="139">
        <v>6</v>
      </c>
      <c r="BF298" s="373">
        <v>307</v>
      </c>
      <c r="BG298" s="374">
        <v>5223</v>
      </c>
      <c r="BH298" s="375" t="s">
        <v>547</v>
      </c>
      <c r="BI298" s="374">
        <v>6</v>
      </c>
    </row>
    <row r="299" spans="53:61" x14ac:dyDescent="0.25">
      <c r="BA299" s="120">
        <v>298</v>
      </c>
      <c r="BB299" s="349">
        <v>5011</v>
      </c>
      <c r="BC299" s="151" t="s">
        <v>536</v>
      </c>
      <c r="BD299" s="139">
        <v>6</v>
      </c>
      <c r="BF299" s="374">
        <v>308</v>
      </c>
      <c r="BG299" s="374">
        <v>5224</v>
      </c>
      <c r="BH299" s="375" t="s">
        <v>548</v>
      </c>
      <c r="BI299" s="374">
        <v>6</v>
      </c>
    </row>
    <row r="300" spans="53:61" x14ac:dyDescent="0.25">
      <c r="BA300" s="120">
        <v>299</v>
      </c>
      <c r="BB300" s="349">
        <v>5012</v>
      </c>
      <c r="BC300" s="151" t="s">
        <v>537</v>
      </c>
      <c r="BD300" s="139">
        <v>6</v>
      </c>
      <c r="BF300" s="373">
        <v>309</v>
      </c>
      <c r="BG300" s="374">
        <v>5229</v>
      </c>
      <c r="BH300" s="375" t="s">
        <v>549</v>
      </c>
      <c r="BI300" s="374">
        <v>6</v>
      </c>
    </row>
    <row r="301" spans="53:61" x14ac:dyDescent="0.25">
      <c r="BA301" s="120">
        <v>300</v>
      </c>
      <c r="BB301" s="349">
        <v>5021</v>
      </c>
      <c r="BC301" s="151" t="s">
        <v>538</v>
      </c>
      <c r="BD301" s="139">
        <v>6</v>
      </c>
      <c r="BF301" s="374">
        <v>310</v>
      </c>
      <c r="BG301" s="374">
        <v>5310</v>
      </c>
      <c r="BH301" s="375" t="s">
        <v>550</v>
      </c>
      <c r="BI301" s="374">
        <v>6</v>
      </c>
    </row>
    <row r="302" spans="53:61" x14ac:dyDescent="0.25">
      <c r="BA302" s="120">
        <v>301</v>
      </c>
      <c r="BB302" s="349">
        <v>5022</v>
      </c>
      <c r="BC302" s="151" t="s">
        <v>539</v>
      </c>
      <c r="BD302" s="139">
        <v>6</v>
      </c>
      <c r="BF302" s="373">
        <v>311</v>
      </c>
      <c r="BG302" s="374">
        <v>5320</v>
      </c>
      <c r="BH302" s="375" t="s">
        <v>551</v>
      </c>
      <c r="BI302" s="374">
        <v>6</v>
      </c>
    </row>
    <row r="303" spans="53:61" x14ac:dyDescent="0.25">
      <c r="BA303" s="120">
        <v>302</v>
      </c>
      <c r="BB303" s="349">
        <v>5111</v>
      </c>
      <c r="BC303" s="151" t="s">
        <v>540</v>
      </c>
      <c r="BD303" s="139">
        <v>6</v>
      </c>
      <c r="BF303" s="374">
        <v>312</v>
      </c>
      <c r="BG303" s="374">
        <v>5511</v>
      </c>
      <c r="BH303" s="375" t="s">
        <v>552</v>
      </c>
      <c r="BI303" s="374">
        <v>6</v>
      </c>
    </row>
    <row r="304" spans="53:61" x14ac:dyDescent="0.25">
      <c r="BA304" s="120">
        <v>303</v>
      </c>
      <c r="BB304" s="349">
        <v>5112</v>
      </c>
      <c r="BC304" s="151" t="s">
        <v>541</v>
      </c>
      <c r="BD304" s="139">
        <v>6</v>
      </c>
      <c r="BF304" s="373">
        <v>313</v>
      </c>
      <c r="BG304" s="374">
        <v>5512</v>
      </c>
      <c r="BH304" s="375" t="s">
        <v>553</v>
      </c>
      <c r="BI304" s="374">
        <v>6</v>
      </c>
    </row>
    <row r="305" spans="53:61" x14ac:dyDescent="0.25">
      <c r="BA305" s="120">
        <v>304</v>
      </c>
      <c r="BB305" s="349">
        <v>5121</v>
      </c>
      <c r="BC305" s="151" t="s">
        <v>542</v>
      </c>
      <c r="BD305" s="139">
        <v>6</v>
      </c>
      <c r="BF305" s="374">
        <v>314</v>
      </c>
      <c r="BG305" s="374">
        <v>5513</v>
      </c>
      <c r="BH305" s="375" t="s">
        <v>554</v>
      </c>
      <c r="BI305" s="374">
        <v>6</v>
      </c>
    </row>
    <row r="306" spans="53:61" x14ac:dyDescent="0.25">
      <c r="BA306" s="120">
        <v>305</v>
      </c>
      <c r="BB306" s="349">
        <v>5122</v>
      </c>
      <c r="BC306" s="151" t="s">
        <v>543</v>
      </c>
      <c r="BD306" s="139">
        <v>6</v>
      </c>
      <c r="BF306" s="373">
        <v>315</v>
      </c>
      <c r="BG306" s="374">
        <v>5514</v>
      </c>
      <c r="BH306" s="375" t="s">
        <v>555</v>
      </c>
      <c r="BI306" s="374">
        <v>6</v>
      </c>
    </row>
    <row r="307" spans="53:61" x14ac:dyDescent="0.25">
      <c r="BA307" s="120">
        <v>306</v>
      </c>
      <c r="BB307" s="349">
        <v>5210</v>
      </c>
      <c r="BC307" s="151" t="s">
        <v>544</v>
      </c>
      <c r="BD307" s="139">
        <v>6</v>
      </c>
      <c r="BF307" s="374">
        <v>316</v>
      </c>
      <c r="BG307" s="374">
        <v>5519</v>
      </c>
      <c r="BH307" s="375" t="s">
        <v>556</v>
      </c>
      <c r="BI307" s="374">
        <v>6</v>
      </c>
    </row>
    <row r="308" spans="53:61" x14ac:dyDescent="0.25">
      <c r="BA308" s="120">
        <v>307</v>
      </c>
      <c r="BB308" s="349">
        <v>5221</v>
      </c>
      <c r="BC308" s="151" t="s">
        <v>545</v>
      </c>
      <c r="BD308" s="139">
        <v>6</v>
      </c>
      <c r="BF308" s="373">
        <v>317</v>
      </c>
      <c r="BG308" s="374">
        <v>5520</v>
      </c>
      <c r="BH308" s="375" t="s">
        <v>557</v>
      </c>
      <c r="BI308" s="374">
        <v>6</v>
      </c>
    </row>
    <row r="309" spans="53:61" x14ac:dyDescent="0.25">
      <c r="BA309" s="120">
        <v>308</v>
      </c>
      <c r="BB309" s="349">
        <v>5222</v>
      </c>
      <c r="BC309" s="151" t="s">
        <v>546</v>
      </c>
      <c r="BD309" s="139">
        <v>6</v>
      </c>
      <c r="BF309" s="374">
        <v>318</v>
      </c>
      <c r="BG309" s="374">
        <v>5530</v>
      </c>
      <c r="BH309" s="375" t="s">
        <v>558</v>
      </c>
      <c r="BI309" s="374">
        <v>6</v>
      </c>
    </row>
    <row r="310" spans="53:61" x14ac:dyDescent="0.25">
      <c r="BA310" s="120">
        <v>309</v>
      </c>
      <c r="BB310" s="349">
        <v>5223</v>
      </c>
      <c r="BC310" s="151" t="s">
        <v>547</v>
      </c>
      <c r="BD310" s="139">
        <v>6</v>
      </c>
      <c r="BF310" s="373">
        <v>319</v>
      </c>
      <c r="BG310" s="374">
        <v>5590</v>
      </c>
      <c r="BH310" s="375" t="s">
        <v>559</v>
      </c>
      <c r="BI310" s="374">
        <v>6</v>
      </c>
    </row>
    <row r="311" spans="53:61" x14ac:dyDescent="0.25">
      <c r="BA311" s="120">
        <v>310</v>
      </c>
      <c r="BB311" s="349">
        <v>5224</v>
      </c>
      <c r="BC311" s="151" t="s">
        <v>548</v>
      </c>
      <c r="BD311" s="139">
        <v>6</v>
      </c>
      <c r="BF311" s="374">
        <v>320</v>
      </c>
      <c r="BG311" s="374">
        <v>5611</v>
      </c>
      <c r="BH311" s="375" t="s">
        <v>560</v>
      </c>
      <c r="BI311" s="374">
        <v>6</v>
      </c>
    </row>
    <row r="312" spans="53:61" x14ac:dyDescent="0.25">
      <c r="BA312" s="120">
        <v>311</v>
      </c>
      <c r="BB312" s="349">
        <v>5229</v>
      </c>
      <c r="BC312" s="151" t="s">
        <v>549</v>
      </c>
      <c r="BD312" s="139">
        <v>6</v>
      </c>
      <c r="BF312" s="373">
        <v>321</v>
      </c>
      <c r="BG312" s="374">
        <v>5612</v>
      </c>
      <c r="BH312" s="375" t="s">
        <v>561</v>
      </c>
      <c r="BI312" s="374">
        <v>6</v>
      </c>
    </row>
    <row r="313" spans="53:61" x14ac:dyDescent="0.25">
      <c r="BA313" s="120">
        <v>312</v>
      </c>
      <c r="BB313" s="349">
        <v>5310</v>
      </c>
      <c r="BC313" s="151" t="s">
        <v>550</v>
      </c>
      <c r="BD313" s="139">
        <v>6</v>
      </c>
      <c r="BF313" s="374">
        <v>322</v>
      </c>
      <c r="BG313" s="374">
        <v>5613</v>
      </c>
      <c r="BH313" s="375" t="s">
        <v>562</v>
      </c>
      <c r="BI313" s="374">
        <v>6</v>
      </c>
    </row>
    <row r="314" spans="53:61" x14ac:dyDescent="0.25">
      <c r="BA314" s="120">
        <v>313</v>
      </c>
      <c r="BB314" s="349">
        <v>5320</v>
      </c>
      <c r="BC314" s="151" t="s">
        <v>551</v>
      </c>
      <c r="BD314" s="139">
        <v>6</v>
      </c>
      <c r="BF314" s="373">
        <v>323</v>
      </c>
      <c r="BG314" s="374">
        <v>5619</v>
      </c>
      <c r="BH314" s="375" t="s">
        <v>563</v>
      </c>
      <c r="BI314" s="374">
        <v>6</v>
      </c>
    </row>
    <row r="315" spans="53:61" x14ac:dyDescent="0.25">
      <c r="BA315" s="120">
        <v>314</v>
      </c>
      <c r="BB315" s="349">
        <v>5511</v>
      </c>
      <c r="BC315" s="151" t="s">
        <v>552</v>
      </c>
      <c r="BD315" s="139">
        <v>6</v>
      </c>
      <c r="BF315" s="374">
        <v>324</v>
      </c>
      <c r="BG315" s="374">
        <v>5621</v>
      </c>
      <c r="BH315" s="375" t="s">
        <v>564</v>
      </c>
      <c r="BI315" s="374">
        <v>6</v>
      </c>
    </row>
    <row r="316" spans="53:61" x14ac:dyDescent="0.25">
      <c r="BA316" s="120">
        <v>315</v>
      </c>
      <c r="BB316" s="349">
        <v>5512</v>
      </c>
      <c r="BC316" s="151" t="s">
        <v>553</v>
      </c>
      <c r="BD316" s="139">
        <v>6</v>
      </c>
      <c r="BF316" s="373">
        <v>325</v>
      </c>
      <c r="BG316" s="374">
        <v>5629</v>
      </c>
      <c r="BH316" s="375" t="s">
        <v>565</v>
      </c>
      <c r="BI316" s="374">
        <v>6</v>
      </c>
    </row>
    <row r="317" spans="53:61" x14ac:dyDescent="0.25">
      <c r="BA317" s="120">
        <v>316</v>
      </c>
      <c r="BB317" s="349">
        <v>5513</v>
      </c>
      <c r="BC317" s="151" t="s">
        <v>554</v>
      </c>
      <c r="BD317" s="139">
        <v>6</v>
      </c>
      <c r="BF317" s="374">
        <v>326</v>
      </c>
      <c r="BG317" s="374">
        <v>5630</v>
      </c>
      <c r="BH317" s="375" t="s">
        <v>566</v>
      </c>
      <c r="BI317" s="374">
        <v>6</v>
      </c>
    </row>
    <row r="318" spans="53:61" x14ac:dyDescent="0.25">
      <c r="BA318" s="120">
        <v>317</v>
      </c>
      <c r="BB318" s="349">
        <v>5514</v>
      </c>
      <c r="BC318" s="151" t="s">
        <v>555</v>
      </c>
      <c r="BD318" s="139">
        <v>6</v>
      </c>
      <c r="BF318" s="373">
        <v>327</v>
      </c>
      <c r="BG318" s="374">
        <v>5811</v>
      </c>
      <c r="BH318" s="375" t="s">
        <v>567</v>
      </c>
      <c r="BI318" s="374">
        <v>6</v>
      </c>
    </row>
    <row r="319" spans="53:61" x14ac:dyDescent="0.25">
      <c r="BA319" s="120">
        <v>318</v>
      </c>
      <c r="BB319" s="349">
        <v>5519</v>
      </c>
      <c r="BC319" s="151" t="s">
        <v>556</v>
      </c>
      <c r="BD319" s="139">
        <v>6</v>
      </c>
      <c r="BF319" s="374">
        <v>328</v>
      </c>
      <c r="BG319" s="374">
        <v>5812</v>
      </c>
      <c r="BH319" s="375" t="s">
        <v>568</v>
      </c>
      <c r="BI319" s="374">
        <v>2</v>
      </c>
    </row>
    <row r="320" spans="53:61" x14ac:dyDescent="0.25">
      <c r="BA320" s="120">
        <v>319</v>
      </c>
      <c r="BB320" s="349">
        <v>5520</v>
      </c>
      <c r="BC320" s="151" t="s">
        <v>557</v>
      </c>
      <c r="BD320" s="139">
        <v>6</v>
      </c>
      <c r="BF320" s="373">
        <v>329</v>
      </c>
      <c r="BG320" s="374">
        <v>5813</v>
      </c>
      <c r="BH320" s="375" t="s">
        <v>569</v>
      </c>
      <c r="BI320" s="374">
        <v>6</v>
      </c>
    </row>
    <row r="321" spans="53:61" x14ac:dyDescent="0.25">
      <c r="BA321" s="120">
        <v>320</v>
      </c>
      <c r="BB321" s="349">
        <v>5530</v>
      </c>
      <c r="BC321" s="151" t="s">
        <v>558</v>
      </c>
      <c r="BD321" s="139">
        <v>6</v>
      </c>
      <c r="BF321" s="374">
        <v>330</v>
      </c>
      <c r="BG321" s="374">
        <v>5819</v>
      </c>
      <c r="BH321" s="375" t="s">
        <v>570</v>
      </c>
      <c r="BI321" s="374">
        <v>6</v>
      </c>
    </row>
    <row r="322" spans="53:61" x14ac:dyDescent="0.25">
      <c r="BA322" s="120">
        <v>321</v>
      </c>
      <c r="BB322" s="349">
        <v>5590</v>
      </c>
      <c r="BC322" s="151" t="s">
        <v>559</v>
      </c>
      <c r="BD322" s="139">
        <v>6</v>
      </c>
      <c r="BF322" s="373">
        <v>331</v>
      </c>
      <c r="BG322" s="374">
        <v>5820</v>
      </c>
      <c r="BH322" s="375" t="s">
        <v>571</v>
      </c>
      <c r="BI322" s="374">
        <v>6</v>
      </c>
    </row>
    <row r="323" spans="53:61" x14ac:dyDescent="0.25">
      <c r="BA323" s="120">
        <v>322</v>
      </c>
      <c r="BB323" s="349">
        <v>5611</v>
      </c>
      <c r="BC323" s="151" t="s">
        <v>560</v>
      </c>
      <c r="BD323" s="139">
        <v>6</v>
      </c>
      <c r="BF323" s="374">
        <v>332</v>
      </c>
      <c r="BG323" s="374">
        <v>5911</v>
      </c>
      <c r="BH323" s="375" t="s">
        <v>572</v>
      </c>
      <c r="BI323" s="374">
        <v>8</v>
      </c>
    </row>
    <row r="324" spans="53:61" x14ac:dyDescent="0.25">
      <c r="BA324" s="120">
        <v>323</v>
      </c>
      <c r="BB324" s="349">
        <v>5612</v>
      </c>
      <c r="BC324" s="151" t="s">
        <v>561</v>
      </c>
      <c r="BD324" s="139">
        <v>6</v>
      </c>
      <c r="BF324" s="373">
        <v>333</v>
      </c>
      <c r="BG324" s="374">
        <v>5912</v>
      </c>
      <c r="BH324" s="375" t="s">
        <v>573</v>
      </c>
      <c r="BI324" s="374">
        <v>8</v>
      </c>
    </row>
    <row r="325" spans="53:61" x14ac:dyDescent="0.25">
      <c r="BA325" s="120">
        <v>324</v>
      </c>
      <c r="BB325" s="349">
        <v>5613</v>
      </c>
      <c r="BC325" s="151" t="s">
        <v>562</v>
      </c>
      <c r="BD325" s="139">
        <v>6</v>
      </c>
      <c r="BF325" s="374">
        <v>334</v>
      </c>
      <c r="BG325" s="374">
        <v>5913</v>
      </c>
      <c r="BH325" s="375" t="s">
        <v>574</v>
      </c>
      <c r="BI325" s="374">
        <v>8</v>
      </c>
    </row>
    <row r="326" spans="53:61" x14ac:dyDescent="0.25">
      <c r="BA326" s="120">
        <v>325</v>
      </c>
      <c r="BB326" s="349">
        <v>5619</v>
      </c>
      <c r="BC326" s="151" t="s">
        <v>563</v>
      </c>
      <c r="BD326" s="139">
        <v>6</v>
      </c>
      <c r="BF326" s="373">
        <v>335</v>
      </c>
      <c r="BG326" s="374">
        <v>5914</v>
      </c>
      <c r="BH326" s="375" t="s">
        <v>575</v>
      </c>
      <c r="BI326" s="374">
        <v>8</v>
      </c>
    </row>
    <row r="327" spans="53:61" x14ac:dyDescent="0.25">
      <c r="BA327" s="120">
        <v>326</v>
      </c>
      <c r="BB327" s="349">
        <v>5621</v>
      </c>
      <c r="BC327" s="151" t="s">
        <v>564</v>
      </c>
      <c r="BD327" s="139">
        <v>6</v>
      </c>
      <c r="BF327" s="374">
        <v>336</v>
      </c>
      <c r="BG327" s="374">
        <v>5920</v>
      </c>
      <c r="BH327" s="375" t="s">
        <v>576</v>
      </c>
      <c r="BI327" s="374">
        <v>8</v>
      </c>
    </row>
    <row r="328" spans="53:61" x14ac:dyDescent="0.25">
      <c r="BA328" s="120">
        <v>327</v>
      </c>
      <c r="BB328" s="349">
        <v>5629</v>
      </c>
      <c r="BC328" s="151" t="s">
        <v>565</v>
      </c>
      <c r="BD328" s="139">
        <v>6</v>
      </c>
      <c r="BF328" s="373">
        <v>337</v>
      </c>
      <c r="BG328" s="374">
        <v>6010</v>
      </c>
      <c r="BH328" s="375" t="s">
        <v>577</v>
      </c>
      <c r="BI328" s="374">
        <v>8</v>
      </c>
    </row>
    <row r="329" spans="53:61" x14ac:dyDescent="0.25">
      <c r="BA329" s="120">
        <v>328</v>
      </c>
      <c r="BB329" s="349">
        <v>5630</v>
      </c>
      <c r="BC329" s="151" t="s">
        <v>566</v>
      </c>
      <c r="BD329" s="139">
        <v>6</v>
      </c>
      <c r="BF329" s="374">
        <v>338</v>
      </c>
      <c r="BG329" s="374">
        <v>6020</v>
      </c>
      <c r="BH329" s="375" t="s">
        <v>578</v>
      </c>
      <c r="BI329" s="374">
        <v>8</v>
      </c>
    </row>
    <row r="330" spans="53:61" x14ac:dyDescent="0.25">
      <c r="BA330" s="120">
        <v>329</v>
      </c>
      <c r="BB330" s="349">
        <v>5811</v>
      </c>
      <c r="BC330" s="151" t="s">
        <v>567</v>
      </c>
      <c r="BD330" s="139">
        <v>6</v>
      </c>
      <c r="BF330" s="373">
        <v>339</v>
      </c>
      <c r="BG330" s="374">
        <v>6110</v>
      </c>
      <c r="BH330" s="375" t="s">
        <v>579</v>
      </c>
      <c r="BI330" s="374">
        <v>8</v>
      </c>
    </row>
    <row r="331" spans="53:61" x14ac:dyDescent="0.25">
      <c r="BA331" s="120">
        <v>330</v>
      </c>
      <c r="BB331" s="349">
        <v>5812</v>
      </c>
      <c r="BC331" s="151" t="s">
        <v>568</v>
      </c>
      <c r="BD331" s="122">
        <v>2</v>
      </c>
      <c r="BF331" s="374">
        <v>340</v>
      </c>
      <c r="BG331" s="374">
        <v>6120</v>
      </c>
      <c r="BH331" s="375" t="s">
        <v>580</v>
      </c>
      <c r="BI331" s="374">
        <v>8</v>
      </c>
    </row>
    <row r="332" spans="53:61" x14ac:dyDescent="0.25">
      <c r="BA332" s="120">
        <v>331</v>
      </c>
      <c r="BB332" s="349">
        <v>5813</v>
      </c>
      <c r="BC332" s="151" t="s">
        <v>569</v>
      </c>
      <c r="BD332" s="139">
        <v>6</v>
      </c>
      <c r="BF332" s="373">
        <v>341</v>
      </c>
      <c r="BG332" s="374">
        <v>6130</v>
      </c>
      <c r="BH332" s="375" t="s">
        <v>581</v>
      </c>
      <c r="BI332" s="374">
        <v>8</v>
      </c>
    </row>
    <row r="333" spans="53:61" x14ac:dyDescent="0.25">
      <c r="BA333" s="120">
        <v>332</v>
      </c>
      <c r="BB333" s="349">
        <v>5819</v>
      </c>
      <c r="BC333" s="151" t="s">
        <v>570</v>
      </c>
      <c r="BD333" s="139">
        <v>6</v>
      </c>
      <c r="BF333" s="374">
        <v>342</v>
      </c>
      <c r="BG333" s="374">
        <v>6190</v>
      </c>
      <c r="BH333" s="375" t="s">
        <v>582</v>
      </c>
      <c r="BI333" s="374">
        <v>8</v>
      </c>
    </row>
    <row r="334" spans="53:61" x14ac:dyDescent="0.25">
      <c r="BA334" s="120">
        <v>333</v>
      </c>
      <c r="BB334" s="349">
        <v>5820</v>
      </c>
      <c r="BC334" s="151" t="s">
        <v>571</v>
      </c>
      <c r="BD334" s="139">
        <v>6</v>
      </c>
      <c r="BF334" s="373">
        <v>343</v>
      </c>
      <c r="BG334" s="374">
        <v>6201</v>
      </c>
      <c r="BH334" s="375" t="s">
        <v>583</v>
      </c>
      <c r="BI334" s="374">
        <v>6</v>
      </c>
    </row>
    <row r="335" spans="53:61" x14ac:dyDescent="0.25">
      <c r="BA335" s="120">
        <v>334</v>
      </c>
      <c r="BB335" s="349">
        <v>5911</v>
      </c>
      <c r="BC335" s="151" t="s">
        <v>572</v>
      </c>
      <c r="BD335" s="122">
        <v>2</v>
      </c>
      <c r="BF335" s="374">
        <v>344</v>
      </c>
      <c r="BG335" s="374">
        <v>6202</v>
      </c>
      <c r="BH335" s="375" t="s">
        <v>584</v>
      </c>
      <c r="BI335" s="374">
        <v>6</v>
      </c>
    </row>
    <row r="336" spans="53:61" x14ac:dyDescent="0.25">
      <c r="BA336" s="120">
        <v>335</v>
      </c>
      <c r="BB336" s="349">
        <v>5912</v>
      </c>
      <c r="BC336" s="151" t="s">
        <v>573</v>
      </c>
      <c r="BD336" s="122">
        <v>2</v>
      </c>
      <c r="BF336" s="373">
        <v>345</v>
      </c>
      <c r="BG336" s="374">
        <v>6209</v>
      </c>
      <c r="BH336" s="375" t="s">
        <v>585</v>
      </c>
      <c r="BI336" s="374">
        <v>6</v>
      </c>
    </row>
    <row r="337" spans="53:61" x14ac:dyDescent="0.25">
      <c r="BA337" s="120">
        <v>336</v>
      </c>
      <c r="BB337" s="349">
        <v>5913</v>
      </c>
      <c r="BC337" s="151" t="s">
        <v>574</v>
      </c>
      <c r="BD337" s="140">
        <v>8</v>
      </c>
      <c r="BF337" s="374">
        <v>346</v>
      </c>
      <c r="BG337" s="374">
        <v>6311</v>
      </c>
      <c r="BH337" s="375" t="s">
        <v>586</v>
      </c>
      <c r="BI337" s="374">
        <v>6</v>
      </c>
    </row>
    <row r="338" spans="53:61" x14ac:dyDescent="0.25">
      <c r="BA338" s="120">
        <v>337</v>
      </c>
      <c r="BB338" s="349">
        <v>5914</v>
      </c>
      <c r="BC338" s="151" t="s">
        <v>575</v>
      </c>
      <c r="BD338" s="140">
        <v>8</v>
      </c>
      <c r="BF338" s="373">
        <v>347</v>
      </c>
      <c r="BG338" s="374">
        <v>6312</v>
      </c>
      <c r="BH338" s="375" t="s">
        <v>587</v>
      </c>
      <c r="BI338" s="374">
        <v>6</v>
      </c>
    </row>
    <row r="339" spans="53:61" x14ac:dyDescent="0.25">
      <c r="BA339" s="120">
        <v>338</v>
      </c>
      <c r="BB339" s="349">
        <v>5920</v>
      </c>
      <c r="BC339" s="151" t="s">
        <v>576</v>
      </c>
      <c r="BD339" s="140">
        <v>8</v>
      </c>
      <c r="BF339" s="374">
        <v>348</v>
      </c>
      <c r="BG339" s="374">
        <v>6391</v>
      </c>
      <c r="BH339" s="375" t="s">
        <v>588</v>
      </c>
      <c r="BI339" s="374">
        <v>6</v>
      </c>
    </row>
    <row r="340" spans="53:61" x14ac:dyDescent="0.25">
      <c r="BA340" s="120">
        <v>339</v>
      </c>
      <c r="BB340" s="349">
        <v>6010</v>
      </c>
      <c r="BC340" s="151" t="s">
        <v>577</v>
      </c>
      <c r="BD340" s="140">
        <v>8</v>
      </c>
      <c r="BF340" s="373">
        <v>349</v>
      </c>
      <c r="BG340" s="374">
        <v>6399</v>
      </c>
      <c r="BH340" s="375" t="s">
        <v>589</v>
      </c>
      <c r="BI340" s="374">
        <v>6</v>
      </c>
    </row>
    <row r="341" spans="53:61" x14ac:dyDescent="0.25">
      <c r="BA341" s="120">
        <v>340</v>
      </c>
      <c r="BB341" s="349">
        <v>6020</v>
      </c>
      <c r="BC341" s="151" t="s">
        <v>578</v>
      </c>
      <c r="BD341" s="140">
        <v>8</v>
      </c>
      <c r="BF341" s="374">
        <v>350</v>
      </c>
      <c r="BG341" s="374">
        <v>6411</v>
      </c>
      <c r="BH341" s="375" t="s">
        <v>590</v>
      </c>
      <c r="BI341" s="374">
        <v>5</v>
      </c>
    </row>
    <row r="342" spans="53:61" x14ac:dyDescent="0.25">
      <c r="BA342" s="120">
        <v>341</v>
      </c>
      <c r="BB342" s="349">
        <v>6110</v>
      </c>
      <c r="BC342" s="151" t="s">
        <v>579</v>
      </c>
      <c r="BD342" s="140">
        <v>8</v>
      </c>
      <c r="BF342" s="373">
        <v>351</v>
      </c>
      <c r="BG342" s="374">
        <v>6412</v>
      </c>
      <c r="BH342" s="375" t="s">
        <v>591</v>
      </c>
      <c r="BI342" s="374">
        <v>5</v>
      </c>
    </row>
    <row r="343" spans="53:61" x14ac:dyDescent="0.25">
      <c r="BA343" s="120">
        <v>342</v>
      </c>
      <c r="BB343" s="349">
        <v>6120</v>
      </c>
      <c r="BC343" s="151" t="s">
        <v>580</v>
      </c>
      <c r="BD343" s="140">
        <v>8</v>
      </c>
      <c r="BF343" s="374">
        <v>352</v>
      </c>
      <c r="BG343" s="374">
        <v>6421</v>
      </c>
      <c r="BH343" s="375" t="s">
        <v>592</v>
      </c>
      <c r="BI343" s="374">
        <v>5</v>
      </c>
    </row>
    <row r="344" spans="53:61" x14ac:dyDescent="0.25">
      <c r="BA344" s="120">
        <v>343</v>
      </c>
      <c r="BB344" s="349">
        <v>6130</v>
      </c>
      <c r="BC344" s="151" t="s">
        <v>581</v>
      </c>
      <c r="BD344" s="140">
        <v>8</v>
      </c>
      <c r="BF344" s="373">
        <v>353</v>
      </c>
      <c r="BG344" s="374">
        <v>6422</v>
      </c>
      <c r="BH344" s="375" t="s">
        <v>593</v>
      </c>
      <c r="BI344" s="374">
        <v>5</v>
      </c>
    </row>
    <row r="345" spans="53:61" x14ac:dyDescent="0.25">
      <c r="BA345" s="120">
        <v>344</v>
      </c>
      <c r="BB345" s="349">
        <v>6190</v>
      </c>
      <c r="BC345" s="151" t="s">
        <v>582</v>
      </c>
      <c r="BD345" s="140">
        <v>8</v>
      </c>
      <c r="BF345" s="374">
        <v>354</v>
      </c>
      <c r="BG345" s="374">
        <v>6423</v>
      </c>
      <c r="BH345" s="375" t="s">
        <v>594</v>
      </c>
      <c r="BI345" s="374">
        <v>5</v>
      </c>
    </row>
    <row r="346" spans="53:61" ht="22.5" x14ac:dyDescent="0.25">
      <c r="BA346" s="120">
        <v>345</v>
      </c>
      <c r="BB346" s="349">
        <v>6201</v>
      </c>
      <c r="BC346" s="237" t="s">
        <v>583</v>
      </c>
      <c r="BD346" s="139">
        <v>6</v>
      </c>
      <c r="BF346" s="373">
        <v>355</v>
      </c>
      <c r="BG346" s="374">
        <v>6424</v>
      </c>
      <c r="BH346" s="375" t="s">
        <v>595</v>
      </c>
      <c r="BI346" s="374">
        <v>5</v>
      </c>
    </row>
    <row r="347" spans="53:61" ht="22.5" x14ac:dyDescent="0.25">
      <c r="BA347" s="120">
        <v>346</v>
      </c>
      <c r="BB347" s="349">
        <v>6202</v>
      </c>
      <c r="BC347" s="237" t="s">
        <v>584</v>
      </c>
      <c r="BD347" s="139">
        <v>6</v>
      </c>
      <c r="BF347" s="374">
        <v>356</v>
      </c>
      <c r="BG347" s="374">
        <v>6431</v>
      </c>
      <c r="BH347" s="375" t="s">
        <v>596</v>
      </c>
      <c r="BI347" s="374">
        <v>5</v>
      </c>
    </row>
    <row r="348" spans="53:61" ht="22.5" x14ac:dyDescent="0.25">
      <c r="BA348" s="120">
        <v>347</v>
      </c>
      <c r="BB348" s="349">
        <v>6209</v>
      </c>
      <c r="BC348" s="237" t="s">
        <v>585</v>
      </c>
      <c r="BD348" s="139">
        <v>6</v>
      </c>
      <c r="BF348" s="373">
        <v>357</v>
      </c>
      <c r="BG348" s="374">
        <v>6432</v>
      </c>
      <c r="BH348" s="375" t="s">
        <v>597</v>
      </c>
      <c r="BI348" s="374">
        <v>5</v>
      </c>
    </row>
    <row r="349" spans="53:61" x14ac:dyDescent="0.25">
      <c r="BA349" s="120">
        <v>348</v>
      </c>
      <c r="BB349" s="349">
        <v>6311</v>
      </c>
      <c r="BC349" s="151" t="s">
        <v>586</v>
      </c>
      <c r="BD349" s="139">
        <v>6</v>
      </c>
      <c r="BF349" s="374">
        <v>358</v>
      </c>
      <c r="BG349" s="374">
        <v>6491</v>
      </c>
      <c r="BH349" s="375" t="s">
        <v>598</v>
      </c>
      <c r="BI349" s="374">
        <v>6</v>
      </c>
    </row>
    <row r="350" spans="53:61" x14ac:dyDescent="0.25">
      <c r="BA350" s="120">
        <v>349</v>
      </c>
      <c r="BB350" s="349">
        <v>6312</v>
      </c>
      <c r="BC350" s="151" t="s">
        <v>587</v>
      </c>
      <c r="BD350" s="139">
        <v>6</v>
      </c>
      <c r="BF350" s="373">
        <v>359</v>
      </c>
      <c r="BG350" s="374">
        <v>6492</v>
      </c>
      <c r="BH350" s="375" t="s">
        <v>599</v>
      </c>
      <c r="BI350" s="374">
        <v>5</v>
      </c>
    </row>
    <row r="351" spans="53:61" x14ac:dyDescent="0.25">
      <c r="BA351" s="120">
        <v>350</v>
      </c>
      <c r="BB351" s="349">
        <v>6391</v>
      </c>
      <c r="BC351" s="151" t="s">
        <v>588</v>
      </c>
      <c r="BD351" s="139">
        <v>6</v>
      </c>
      <c r="BF351" s="374">
        <v>360</v>
      </c>
      <c r="BG351" s="374">
        <v>6493</v>
      </c>
      <c r="BH351" s="375" t="s">
        <v>600</v>
      </c>
      <c r="BI351" s="374">
        <v>6</v>
      </c>
    </row>
    <row r="352" spans="53:61" x14ac:dyDescent="0.25">
      <c r="BA352" s="120">
        <v>351</v>
      </c>
      <c r="BB352" s="349">
        <v>6399</v>
      </c>
      <c r="BC352" s="151" t="s">
        <v>589</v>
      </c>
      <c r="BD352" s="139">
        <v>6</v>
      </c>
      <c r="BF352" s="373">
        <v>361</v>
      </c>
      <c r="BG352" s="374">
        <v>6494</v>
      </c>
      <c r="BH352" s="375" t="s">
        <v>601</v>
      </c>
      <c r="BI352" s="374">
        <v>5</v>
      </c>
    </row>
    <row r="353" spans="53:61" x14ac:dyDescent="0.25">
      <c r="BA353" s="120">
        <v>352</v>
      </c>
      <c r="BB353" s="349">
        <v>6411</v>
      </c>
      <c r="BC353" s="151" t="s">
        <v>590</v>
      </c>
      <c r="BD353" s="142">
        <v>5</v>
      </c>
      <c r="BF353" s="374">
        <v>362</v>
      </c>
      <c r="BG353" s="374">
        <v>6495</v>
      </c>
      <c r="BH353" s="375" t="s">
        <v>602</v>
      </c>
      <c r="BI353" s="374">
        <v>6</v>
      </c>
    </row>
    <row r="354" spans="53:61" x14ac:dyDescent="0.25">
      <c r="BA354" s="120">
        <v>353</v>
      </c>
      <c r="BB354" s="349">
        <v>6412</v>
      </c>
      <c r="BC354" s="151" t="s">
        <v>591</v>
      </c>
      <c r="BD354" s="142">
        <v>5</v>
      </c>
      <c r="BF354" s="373">
        <v>363</v>
      </c>
      <c r="BG354" s="374">
        <v>6499</v>
      </c>
      <c r="BH354" s="375" t="s">
        <v>603</v>
      </c>
      <c r="BI354" s="374">
        <v>6</v>
      </c>
    </row>
    <row r="355" spans="53:61" x14ac:dyDescent="0.25">
      <c r="BA355" s="120">
        <v>354</v>
      </c>
      <c r="BB355" s="349">
        <v>6421</v>
      </c>
      <c r="BC355" s="151" t="s">
        <v>592</v>
      </c>
      <c r="BD355" s="142">
        <v>5</v>
      </c>
      <c r="BF355" s="374">
        <v>364</v>
      </c>
      <c r="BG355" s="374">
        <v>6511</v>
      </c>
      <c r="BH355" s="375" t="s">
        <v>604</v>
      </c>
      <c r="BI355" s="374">
        <v>6</v>
      </c>
    </row>
    <row r="356" spans="53:61" x14ac:dyDescent="0.25">
      <c r="BA356" s="120">
        <v>355</v>
      </c>
      <c r="BB356" s="349">
        <v>6422</v>
      </c>
      <c r="BC356" s="151" t="s">
        <v>593</v>
      </c>
      <c r="BD356" s="142">
        <v>5</v>
      </c>
      <c r="BF356" s="373">
        <v>365</v>
      </c>
      <c r="BG356" s="374">
        <v>6512</v>
      </c>
      <c r="BH356" s="375" t="s">
        <v>605</v>
      </c>
      <c r="BI356" s="374">
        <v>6</v>
      </c>
    </row>
    <row r="357" spans="53:61" x14ac:dyDescent="0.25">
      <c r="BA357" s="120">
        <v>356</v>
      </c>
      <c r="BB357" s="349">
        <v>6423</v>
      </c>
      <c r="BC357" s="151" t="s">
        <v>594</v>
      </c>
      <c r="BD357" s="142">
        <v>5</v>
      </c>
      <c r="BF357" s="374">
        <v>366</v>
      </c>
      <c r="BG357" s="374">
        <v>6513</v>
      </c>
      <c r="BH357" s="375" t="s">
        <v>606</v>
      </c>
      <c r="BI357" s="374">
        <v>6</v>
      </c>
    </row>
    <row r="358" spans="53:61" x14ac:dyDescent="0.25">
      <c r="BA358" s="120">
        <v>357</v>
      </c>
      <c r="BB358" s="349">
        <v>6424</v>
      </c>
      <c r="BC358" s="151" t="s">
        <v>595</v>
      </c>
      <c r="BD358" s="142">
        <v>5</v>
      </c>
      <c r="BF358" s="373">
        <v>367</v>
      </c>
      <c r="BG358" s="374">
        <v>6514</v>
      </c>
      <c r="BH358" s="375" t="s">
        <v>607</v>
      </c>
      <c r="BI358" s="374">
        <v>6</v>
      </c>
    </row>
    <row r="359" spans="53:61" x14ac:dyDescent="0.25">
      <c r="BA359" s="120">
        <v>358</v>
      </c>
      <c r="BB359" s="349">
        <v>6431</v>
      </c>
      <c r="BC359" s="151" t="s">
        <v>596</v>
      </c>
      <c r="BD359" s="142">
        <v>5</v>
      </c>
      <c r="BF359" s="374">
        <v>368</v>
      </c>
      <c r="BG359" s="374">
        <v>6521</v>
      </c>
      <c r="BH359" s="375" t="s">
        <v>608</v>
      </c>
      <c r="BI359" s="374">
        <v>6</v>
      </c>
    </row>
    <row r="360" spans="53:61" x14ac:dyDescent="0.25">
      <c r="BA360" s="120">
        <v>359</v>
      </c>
      <c r="BB360" s="349">
        <v>6432</v>
      </c>
      <c r="BC360" s="151" t="s">
        <v>597</v>
      </c>
      <c r="BD360" s="142">
        <v>5</v>
      </c>
      <c r="BF360" s="373">
        <v>369</v>
      </c>
      <c r="BG360" s="374">
        <v>6522</v>
      </c>
      <c r="BH360" s="375" t="s">
        <v>609</v>
      </c>
      <c r="BI360" s="374">
        <v>6</v>
      </c>
    </row>
    <row r="361" spans="53:61" x14ac:dyDescent="0.25">
      <c r="BA361" s="120">
        <v>360</v>
      </c>
      <c r="BB361" s="349">
        <v>6491</v>
      </c>
      <c r="BC361" s="151" t="s">
        <v>598</v>
      </c>
      <c r="BD361" s="142">
        <v>5</v>
      </c>
      <c r="BF361" s="374">
        <v>370</v>
      </c>
      <c r="BG361" s="374">
        <v>6531</v>
      </c>
      <c r="BH361" s="375" t="s">
        <v>610</v>
      </c>
      <c r="BI361" s="374">
        <v>6</v>
      </c>
    </row>
    <row r="362" spans="53:61" x14ac:dyDescent="0.25">
      <c r="BA362" s="120">
        <v>361</v>
      </c>
      <c r="BB362" s="349">
        <v>6492</v>
      </c>
      <c r="BC362" s="151" t="s">
        <v>599</v>
      </c>
      <c r="BD362" s="142">
        <v>5</v>
      </c>
      <c r="BF362" s="373">
        <v>371</v>
      </c>
      <c r="BG362" s="374">
        <v>6532</v>
      </c>
      <c r="BH362" s="375" t="s">
        <v>611</v>
      </c>
      <c r="BI362" s="374">
        <v>6</v>
      </c>
    </row>
    <row r="363" spans="53:61" x14ac:dyDescent="0.25">
      <c r="BA363" s="120">
        <v>362</v>
      </c>
      <c r="BB363" s="349">
        <v>6493</v>
      </c>
      <c r="BC363" s="151" t="s">
        <v>600</v>
      </c>
      <c r="BD363" s="142">
        <v>5</v>
      </c>
      <c r="BF363" s="374">
        <v>372</v>
      </c>
      <c r="BG363" s="374">
        <v>6611</v>
      </c>
      <c r="BH363" s="375" t="s">
        <v>612</v>
      </c>
      <c r="BI363" s="374">
        <v>6</v>
      </c>
    </row>
    <row r="364" spans="53:61" x14ac:dyDescent="0.25">
      <c r="BA364" s="120">
        <v>363</v>
      </c>
      <c r="BB364" s="349">
        <v>6494</v>
      </c>
      <c r="BC364" s="151" t="s">
        <v>601</v>
      </c>
      <c r="BD364" s="139">
        <v>6</v>
      </c>
      <c r="BF364" s="373">
        <v>373</v>
      </c>
      <c r="BG364" s="374">
        <v>6612</v>
      </c>
      <c r="BH364" s="375" t="s">
        <v>613</v>
      </c>
      <c r="BI364" s="374">
        <v>6</v>
      </c>
    </row>
    <row r="365" spans="53:61" x14ac:dyDescent="0.25">
      <c r="BA365" s="120">
        <v>364</v>
      </c>
      <c r="BB365" s="349">
        <v>6495</v>
      </c>
      <c r="BC365" s="151" t="s">
        <v>602</v>
      </c>
      <c r="BD365" s="142">
        <v>5</v>
      </c>
      <c r="BF365" s="374">
        <v>374</v>
      </c>
      <c r="BG365" s="374">
        <v>6613</v>
      </c>
      <c r="BH365" s="375" t="s">
        <v>614</v>
      </c>
      <c r="BI365" s="374">
        <v>6</v>
      </c>
    </row>
    <row r="366" spans="53:61" x14ac:dyDescent="0.25">
      <c r="BA366" s="120">
        <v>365</v>
      </c>
      <c r="BB366" s="349">
        <v>6499</v>
      </c>
      <c r="BC366" s="151" t="s">
        <v>603</v>
      </c>
      <c r="BD366" s="139">
        <v>6</v>
      </c>
      <c r="BF366" s="373">
        <v>375</v>
      </c>
      <c r="BG366" s="374">
        <v>6614</v>
      </c>
      <c r="BH366" s="375" t="s">
        <v>615</v>
      </c>
      <c r="BI366" s="374">
        <v>6</v>
      </c>
    </row>
    <row r="367" spans="53:61" x14ac:dyDescent="0.25">
      <c r="BA367" s="120">
        <v>366</v>
      </c>
      <c r="BB367" s="349">
        <v>6511</v>
      </c>
      <c r="BC367" s="151" t="s">
        <v>604</v>
      </c>
      <c r="BD367" s="139">
        <v>6</v>
      </c>
      <c r="BF367" s="374">
        <v>376</v>
      </c>
      <c r="BG367" s="374">
        <v>6615</v>
      </c>
      <c r="BH367" s="375" t="s">
        <v>616</v>
      </c>
      <c r="BI367" s="374">
        <v>6</v>
      </c>
    </row>
    <row r="368" spans="53:61" x14ac:dyDescent="0.25">
      <c r="BA368" s="120">
        <v>367</v>
      </c>
      <c r="BB368" s="349">
        <v>6512</v>
      </c>
      <c r="BC368" s="151" t="s">
        <v>605</v>
      </c>
      <c r="BD368" s="139">
        <v>6</v>
      </c>
      <c r="BF368" s="373">
        <v>377</v>
      </c>
      <c r="BG368" s="374">
        <v>6619</v>
      </c>
      <c r="BH368" s="375" t="s">
        <v>617</v>
      </c>
      <c r="BI368" s="374">
        <v>6</v>
      </c>
    </row>
    <row r="369" spans="53:61" x14ac:dyDescent="0.25">
      <c r="BA369" s="120">
        <v>368</v>
      </c>
      <c r="BB369" s="349">
        <v>6513</v>
      </c>
      <c r="BC369" s="151" t="s">
        <v>606</v>
      </c>
      <c r="BD369" s="139">
        <v>6</v>
      </c>
      <c r="BF369" s="374">
        <v>378</v>
      </c>
      <c r="BG369" s="374">
        <v>6621</v>
      </c>
      <c r="BH369" s="375" t="s">
        <v>618</v>
      </c>
      <c r="BI369" s="374">
        <v>6</v>
      </c>
    </row>
    <row r="370" spans="53:61" x14ac:dyDescent="0.25">
      <c r="BA370" s="120">
        <v>369</v>
      </c>
      <c r="BB370" s="349">
        <v>6514</v>
      </c>
      <c r="BC370" s="151" t="s">
        <v>607</v>
      </c>
      <c r="BD370" s="139">
        <v>6</v>
      </c>
      <c r="BF370" s="373">
        <v>379</v>
      </c>
      <c r="BG370" s="374">
        <v>6629</v>
      </c>
      <c r="BH370" s="375" t="s">
        <v>619</v>
      </c>
      <c r="BI370" s="374">
        <v>6</v>
      </c>
    </row>
    <row r="371" spans="53:61" x14ac:dyDescent="0.25">
      <c r="BA371" s="120">
        <v>370</v>
      </c>
      <c r="BB371" s="349">
        <v>6521</v>
      </c>
      <c r="BC371" s="151" t="s">
        <v>608</v>
      </c>
      <c r="BD371" s="139">
        <v>6</v>
      </c>
      <c r="BF371" s="374">
        <v>380</v>
      </c>
      <c r="BG371" s="374">
        <v>6630</v>
      </c>
      <c r="BH371" s="375" t="s">
        <v>620</v>
      </c>
      <c r="BI371" s="374">
        <v>6</v>
      </c>
    </row>
    <row r="372" spans="53:61" x14ac:dyDescent="0.25">
      <c r="BA372" s="120">
        <v>371</v>
      </c>
      <c r="BB372" s="349">
        <v>6522</v>
      </c>
      <c r="BC372" s="151" t="s">
        <v>609</v>
      </c>
      <c r="BD372" s="139">
        <v>6</v>
      </c>
      <c r="BF372" s="373">
        <v>381</v>
      </c>
      <c r="BG372" s="374">
        <v>6810</v>
      </c>
      <c r="BH372" s="375" t="s">
        <v>621</v>
      </c>
      <c r="BI372" s="374">
        <v>6</v>
      </c>
    </row>
    <row r="373" spans="53:61" x14ac:dyDescent="0.25">
      <c r="BA373" s="120">
        <v>372</v>
      </c>
      <c r="BB373" s="349">
        <v>6531</v>
      </c>
      <c r="BC373" s="151" t="s">
        <v>610</v>
      </c>
      <c r="BD373" s="139">
        <v>6</v>
      </c>
      <c r="BF373" s="374">
        <v>382</v>
      </c>
      <c r="BG373" s="374">
        <v>6820</v>
      </c>
      <c r="BH373" s="375" t="s">
        <v>622</v>
      </c>
      <c r="BI373" s="374">
        <v>6</v>
      </c>
    </row>
    <row r="374" spans="53:61" x14ac:dyDescent="0.25">
      <c r="BA374" s="120">
        <v>373</v>
      </c>
      <c r="BB374" s="349">
        <v>6532</v>
      </c>
      <c r="BC374" s="151" t="s">
        <v>611</v>
      </c>
      <c r="BD374" s="139">
        <v>6</v>
      </c>
      <c r="BF374" s="373">
        <v>383</v>
      </c>
      <c r="BG374" s="374">
        <v>6910</v>
      </c>
      <c r="BH374" s="375" t="s">
        <v>623</v>
      </c>
      <c r="BI374" s="374">
        <v>2</v>
      </c>
    </row>
    <row r="375" spans="53:61" x14ac:dyDescent="0.25">
      <c r="BA375" s="120">
        <v>374</v>
      </c>
      <c r="BB375" s="349">
        <v>6611</v>
      </c>
      <c r="BC375" s="151" t="s">
        <v>612</v>
      </c>
      <c r="BD375" s="139">
        <v>6</v>
      </c>
      <c r="BF375" s="374">
        <v>384</v>
      </c>
      <c r="BG375" s="374">
        <v>6920</v>
      </c>
      <c r="BH375" s="375" t="s">
        <v>624</v>
      </c>
      <c r="BI375" s="374">
        <v>2</v>
      </c>
    </row>
    <row r="376" spans="53:61" x14ac:dyDescent="0.25">
      <c r="BA376" s="120">
        <v>375</v>
      </c>
      <c r="BB376" s="349">
        <v>6612</v>
      </c>
      <c r="BC376" s="151" t="s">
        <v>613</v>
      </c>
      <c r="BD376" s="139">
        <v>6</v>
      </c>
      <c r="BF376" s="373">
        <v>385</v>
      </c>
      <c r="BG376" s="374">
        <v>7010</v>
      </c>
      <c r="BH376" s="375" t="s">
        <v>625</v>
      </c>
      <c r="BI376" s="374">
        <v>6</v>
      </c>
    </row>
    <row r="377" spans="53:61" x14ac:dyDescent="0.25">
      <c r="BA377" s="120">
        <v>376</v>
      </c>
      <c r="BB377" s="349">
        <v>6613</v>
      </c>
      <c r="BC377" s="151" t="s">
        <v>614</v>
      </c>
      <c r="BD377" s="139">
        <v>6</v>
      </c>
      <c r="BF377" s="374">
        <v>386</v>
      </c>
      <c r="BG377" s="374">
        <v>7020</v>
      </c>
      <c r="BH377" s="375" t="s">
        <v>626</v>
      </c>
      <c r="BI377" s="374">
        <v>6</v>
      </c>
    </row>
    <row r="378" spans="53:61" x14ac:dyDescent="0.25">
      <c r="BA378" s="120">
        <v>377</v>
      </c>
      <c r="BB378" s="349">
        <v>6614</v>
      </c>
      <c r="BC378" s="151" t="s">
        <v>615</v>
      </c>
      <c r="BD378" s="139">
        <v>6</v>
      </c>
      <c r="BF378" s="373">
        <v>387</v>
      </c>
      <c r="BG378" s="374">
        <v>7110</v>
      </c>
      <c r="BH378" s="375" t="s">
        <v>627</v>
      </c>
      <c r="BI378" s="374">
        <v>6</v>
      </c>
    </row>
    <row r="379" spans="53:61" x14ac:dyDescent="0.25">
      <c r="BA379" s="120">
        <v>378</v>
      </c>
      <c r="BB379" s="349">
        <v>6615</v>
      </c>
      <c r="BC379" s="151" t="s">
        <v>616</v>
      </c>
      <c r="BD379" s="139">
        <v>6</v>
      </c>
      <c r="BF379" s="374">
        <v>388</v>
      </c>
      <c r="BG379" s="374">
        <v>7120</v>
      </c>
      <c r="BH379" s="375" t="s">
        <v>628</v>
      </c>
      <c r="BI379" s="374">
        <v>6</v>
      </c>
    </row>
    <row r="380" spans="53:61" x14ac:dyDescent="0.25">
      <c r="BA380" s="120">
        <v>379</v>
      </c>
      <c r="BB380" s="349">
        <v>6619</v>
      </c>
      <c r="BC380" s="151" t="s">
        <v>617</v>
      </c>
      <c r="BD380" s="139">
        <v>6</v>
      </c>
      <c r="BF380" s="373">
        <v>389</v>
      </c>
      <c r="BG380" s="374">
        <v>7210</v>
      </c>
      <c r="BH380" s="375" t="s">
        <v>629</v>
      </c>
      <c r="BI380" s="374">
        <v>6</v>
      </c>
    </row>
    <row r="381" spans="53:61" x14ac:dyDescent="0.25">
      <c r="BA381" s="120">
        <v>380</v>
      </c>
      <c r="BB381" s="349">
        <v>6621</v>
      </c>
      <c r="BC381" s="151" t="s">
        <v>618</v>
      </c>
      <c r="BD381" s="142">
        <v>5</v>
      </c>
      <c r="BF381" s="374">
        <v>390</v>
      </c>
      <c r="BG381" s="374">
        <v>7220</v>
      </c>
      <c r="BH381" s="375" t="s">
        <v>630</v>
      </c>
      <c r="BI381" s="374">
        <v>6</v>
      </c>
    </row>
    <row r="382" spans="53:61" x14ac:dyDescent="0.25">
      <c r="BA382" s="120">
        <v>381</v>
      </c>
      <c r="BB382" s="349">
        <v>6629</v>
      </c>
      <c r="BC382" s="151" t="s">
        <v>619</v>
      </c>
      <c r="BD382" s="139">
        <v>6</v>
      </c>
      <c r="BF382" s="373">
        <v>391</v>
      </c>
      <c r="BG382" s="374">
        <v>7310</v>
      </c>
      <c r="BH382" s="375" t="s">
        <v>631</v>
      </c>
      <c r="BI382" s="374">
        <v>6</v>
      </c>
    </row>
    <row r="383" spans="53:61" x14ac:dyDescent="0.25">
      <c r="BA383" s="120">
        <v>382</v>
      </c>
      <c r="BB383" s="349">
        <v>6630</v>
      </c>
      <c r="BC383" s="151" t="s">
        <v>620</v>
      </c>
      <c r="BD383" s="142">
        <v>5</v>
      </c>
      <c r="BF383" s="374">
        <v>392</v>
      </c>
      <c r="BG383" s="374">
        <v>7320</v>
      </c>
      <c r="BH383" s="375" t="s">
        <v>632</v>
      </c>
      <c r="BI383" s="374">
        <v>6</v>
      </c>
    </row>
    <row r="384" spans="53:61" x14ac:dyDescent="0.25">
      <c r="BA384" s="120">
        <v>383</v>
      </c>
      <c r="BB384" s="349">
        <v>6810</v>
      </c>
      <c r="BC384" s="151" t="s">
        <v>621</v>
      </c>
      <c r="BD384" s="139">
        <v>6</v>
      </c>
      <c r="BF384" s="373">
        <v>393</v>
      </c>
      <c r="BG384" s="374">
        <v>7410</v>
      </c>
      <c r="BH384" s="375" t="s">
        <v>633</v>
      </c>
      <c r="BI384" s="374">
        <v>6</v>
      </c>
    </row>
    <row r="385" spans="53:61" x14ac:dyDescent="0.25">
      <c r="BA385" s="120">
        <v>384</v>
      </c>
      <c r="BB385" s="349">
        <v>6820</v>
      </c>
      <c r="BC385" s="151" t="s">
        <v>622</v>
      </c>
      <c r="BD385" s="139">
        <v>6</v>
      </c>
      <c r="BF385" s="374">
        <v>394</v>
      </c>
      <c r="BG385" s="374">
        <v>7420</v>
      </c>
      <c r="BH385" s="375" t="s">
        <v>634</v>
      </c>
      <c r="BI385" s="374">
        <v>6</v>
      </c>
    </row>
    <row r="386" spans="53:61" x14ac:dyDescent="0.25">
      <c r="BA386" s="120">
        <v>385</v>
      </c>
      <c r="BB386" s="349">
        <v>6910</v>
      </c>
      <c r="BC386" s="151" t="s">
        <v>623</v>
      </c>
      <c r="BD386" s="122">
        <v>2</v>
      </c>
      <c r="BF386" s="373">
        <v>395</v>
      </c>
      <c r="BG386" s="374">
        <v>7490</v>
      </c>
      <c r="BH386" s="375" t="s">
        <v>635</v>
      </c>
      <c r="BI386" s="374">
        <v>6</v>
      </c>
    </row>
    <row r="387" spans="53:61" x14ac:dyDescent="0.25">
      <c r="BA387" s="120">
        <v>386</v>
      </c>
      <c r="BB387" s="349">
        <v>6920</v>
      </c>
      <c r="BC387" s="151" t="s">
        <v>624</v>
      </c>
      <c r="BD387" s="122">
        <v>2</v>
      </c>
      <c r="BF387" s="374">
        <v>396</v>
      </c>
      <c r="BG387" s="374">
        <v>7500</v>
      </c>
      <c r="BH387" s="375" t="s">
        <v>636</v>
      </c>
      <c r="BI387" s="374">
        <v>6</v>
      </c>
    </row>
    <row r="388" spans="53:61" x14ac:dyDescent="0.25">
      <c r="BA388" s="120">
        <v>387</v>
      </c>
      <c r="BB388" s="349">
        <v>7010</v>
      </c>
      <c r="BC388" s="151" t="s">
        <v>625</v>
      </c>
      <c r="BD388" s="139">
        <v>6</v>
      </c>
      <c r="BF388" s="373">
        <v>397</v>
      </c>
      <c r="BG388" s="374">
        <v>7710</v>
      </c>
      <c r="BH388" s="375" t="s">
        <v>637</v>
      </c>
      <c r="BI388" s="374">
        <v>6</v>
      </c>
    </row>
    <row r="389" spans="53:61" x14ac:dyDescent="0.25">
      <c r="BA389" s="120">
        <v>388</v>
      </c>
      <c r="BB389" s="349">
        <v>7020</v>
      </c>
      <c r="BC389" s="151" t="s">
        <v>626</v>
      </c>
      <c r="BD389" s="139">
        <v>6</v>
      </c>
      <c r="BF389" s="374">
        <v>398</v>
      </c>
      <c r="BG389" s="374">
        <v>7721</v>
      </c>
      <c r="BH389" s="375" t="s">
        <v>638</v>
      </c>
      <c r="BI389" s="374">
        <v>6</v>
      </c>
    </row>
    <row r="390" spans="53:61" x14ac:dyDescent="0.25">
      <c r="BA390" s="120">
        <v>389</v>
      </c>
      <c r="BB390" s="349">
        <v>7111</v>
      </c>
      <c r="BC390" s="237" t="s">
        <v>858</v>
      </c>
      <c r="BD390" s="139">
        <v>6</v>
      </c>
      <c r="BF390" s="373">
        <v>399</v>
      </c>
      <c r="BG390" s="374">
        <v>7722</v>
      </c>
      <c r="BH390" s="375" t="s">
        <v>639</v>
      </c>
      <c r="BI390" s="374">
        <v>6</v>
      </c>
    </row>
    <row r="391" spans="53:61" ht="22.5" x14ac:dyDescent="0.25">
      <c r="BA391" s="120">
        <v>390</v>
      </c>
      <c r="BB391" s="349">
        <v>7112</v>
      </c>
      <c r="BC391" s="237" t="s">
        <v>859</v>
      </c>
      <c r="BD391" s="139">
        <v>6</v>
      </c>
      <c r="BF391" s="374">
        <v>400</v>
      </c>
      <c r="BG391" s="374">
        <v>7729</v>
      </c>
      <c r="BH391" s="375" t="s">
        <v>640</v>
      </c>
      <c r="BI391" s="374">
        <v>6</v>
      </c>
    </row>
    <row r="392" spans="53:61" x14ac:dyDescent="0.25">
      <c r="BA392" s="120">
        <v>391</v>
      </c>
      <c r="BB392" s="349">
        <v>7120</v>
      </c>
      <c r="BC392" s="151" t="s">
        <v>628</v>
      </c>
      <c r="BD392" s="139">
        <v>6</v>
      </c>
      <c r="BF392" s="373">
        <v>401</v>
      </c>
      <c r="BG392" s="374">
        <v>7730</v>
      </c>
      <c r="BH392" s="375" t="s">
        <v>641</v>
      </c>
      <c r="BI392" s="374">
        <v>6</v>
      </c>
    </row>
    <row r="393" spans="53:61" ht="22.5" x14ac:dyDescent="0.25">
      <c r="BA393" s="120">
        <v>392</v>
      </c>
      <c r="BB393" s="349">
        <v>7210</v>
      </c>
      <c r="BC393" s="237" t="s">
        <v>629</v>
      </c>
      <c r="BD393" s="139">
        <v>6</v>
      </c>
      <c r="BF393" s="374">
        <v>402</v>
      </c>
      <c r="BG393" s="374">
        <v>7740</v>
      </c>
      <c r="BH393" s="375" t="s">
        <v>642</v>
      </c>
      <c r="BI393" s="374">
        <v>6</v>
      </c>
    </row>
    <row r="394" spans="53:61" ht="22.5" x14ac:dyDescent="0.25">
      <c r="BA394" s="120">
        <v>393</v>
      </c>
      <c r="BB394" s="349">
        <v>7220</v>
      </c>
      <c r="BC394" s="237" t="s">
        <v>630</v>
      </c>
      <c r="BD394" s="139">
        <v>6</v>
      </c>
      <c r="BF394" s="373">
        <v>403</v>
      </c>
      <c r="BG394" s="374">
        <v>7810</v>
      </c>
      <c r="BH394" s="375" t="s">
        <v>643</v>
      </c>
      <c r="BI394" s="374">
        <v>6</v>
      </c>
    </row>
    <row r="395" spans="53:61" x14ac:dyDescent="0.25">
      <c r="BA395" s="120">
        <v>394</v>
      </c>
      <c r="BB395" s="349">
        <v>7310</v>
      </c>
      <c r="BC395" s="151" t="s">
        <v>631</v>
      </c>
      <c r="BD395" s="139">
        <v>6</v>
      </c>
      <c r="BF395" s="374">
        <v>404</v>
      </c>
      <c r="BG395" s="374">
        <v>7820</v>
      </c>
      <c r="BH395" s="375" t="s">
        <v>644</v>
      </c>
      <c r="BI395" s="374">
        <v>6</v>
      </c>
    </row>
    <row r="396" spans="53:61" x14ac:dyDescent="0.25">
      <c r="BA396" s="120">
        <v>395</v>
      </c>
      <c r="BB396" s="349">
        <v>7320</v>
      </c>
      <c r="BC396" s="151" t="s">
        <v>632</v>
      </c>
      <c r="BD396" s="139">
        <v>6</v>
      </c>
      <c r="BF396" s="373">
        <v>405</v>
      </c>
      <c r="BG396" s="374">
        <v>7830</v>
      </c>
      <c r="BH396" s="375" t="s">
        <v>645</v>
      </c>
      <c r="BI396" s="374">
        <v>6</v>
      </c>
    </row>
    <row r="397" spans="53:61" x14ac:dyDescent="0.25">
      <c r="BA397" s="120">
        <v>396</v>
      </c>
      <c r="BB397" s="349">
        <v>7410</v>
      </c>
      <c r="BC397" s="151" t="s">
        <v>633</v>
      </c>
      <c r="BD397" s="139">
        <v>6</v>
      </c>
      <c r="BF397" s="374">
        <v>406</v>
      </c>
      <c r="BG397" s="374">
        <v>7911</v>
      </c>
      <c r="BH397" s="375" t="s">
        <v>646</v>
      </c>
      <c r="BI397" s="374">
        <v>6</v>
      </c>
    </row>
    <row r="398" spans="53:61" x14ac:dyDescent="0.25">
      <c r="BA398" s="120">
        <v>397</v>
      </c>
      <c r="BB398" s="349">
        <v>7420</v>
      </c>
      <c r="BC398" s="151" t="s">
        <v>634</v>
      </c>
      <c r="BD398" s="139">
        <v>6</v>
      </c>
      <c r="BF398" s="373">
        <v>407</v>
      </c>
      <c r="BG398" s="374">
        <v>7912</v>
      </c>
      <c r="BH398" s="375" t="s">
        <v>647</v>
      </c>
      <c r="BI398" s="374">
        <v>6</v>
      </c>
    </row>
    <row r="399" spans="53:61" x14ac:dyDescent="0.25">
      <c r="BA399" s="120">
        <v>398</v>
      </c>
      <c r="BB399" s="349">
        <v>7490</v>
      </c>
      <c r="BC399" s="151" t="s">
        <v>635</v>
      </c>
      <c r="BD399" s="139">
        <v>6</v>
      </c>
      <c r="BF399" s="374">
        <v>408</v>
      </c>
      <c r="BG399" s="374">
        <v>7990</v>
      </c>
      <c r="BH399" s="375" t="s">
        <v>648</v>
      </c>
      <c r="BI399" s="374">
        <v>6</v>
      </c>
    </row>
    <row r="400" spans="53:61" x14ac:dyDescent="0.25">
      <c r="BA400" s="120">
        <v>399</v>
      </c>
      <c r="BB400" s="349">
        <v>7500</v>
      </c>
      <c r="BC400" s="151" t="s">
        <v>636</v>
      </c>
      <c r="BD400" s="139">
        <v>6</v>
      </c>
      <c r="BF400" s="373">
        <v>409</v>
      </c>
      <c r="BG400" s="374">
        <v>8010</v>
      </c>
      <c r="BH400" s="375" t="s">
        <v>649</v>
      </c>
      <c r="BI400" s="374">
        <v>6</v>
      </c>
    </row>
    <row r="401" spans="53:61" x14ac:dyDescent="0.25">
      <c r="BA401" s="120">
        <v>400</v>
      </c>
      <c r="BB401" s="349">
        <v>7710</v>
      </c>
      <c r="BC401" s="151" t="s">
        <v>637</v>
      </c>
      <c r="BD401" s="139">
        <v>6</v>
      </c>
      <c r="BF401" s="374">
        <v>410</v>
      </c>
      <c r="BG401" s="374">
        <v>8020</v>
      </c>
      <c r="BH401" s="375" t="s">
        <v>650</v>
      </c>
      <c r="BI401" s="374">
        <v>6</v>
      </c>
    </row>
    <row r="402" spans="53:61" x14ac:dyDescent="0.25">
      <c r="BA402" s="120">
        <v>401</v>
      </c>
      <c r="BB402" s="349">
        <v>7721</v>
      </c>
      <c r="BC402" s="151" t="s">
        <v>638</v>
      </c>
      <c r="BD402" s="139">
        <v>6</v>
      </c>
      <c r="BF402" s="373">
        <v>411</v>
      </c>
      <c r="BG402" s="374">
        <v>8030</v>
      </c>
      <c r="BH402" s="375" t="s">
        <v>651</v>
      </c>
      <c r="BI402" s="374">
        <v>6</v>
      </c>
    </row>
    <row r="403" spans="53:61" x14ac:dyDescent="0.25">
      <c r="BA403" s="120">
        <v>402</v>
      </c>
      <c r="BB403" s="349">
        <v>7722</v>
      </c>
      <c r="BC403" s="151" t="s">
        <v>639</v>
      </c>
      <c r="BD403" s="139">
        <v>6</v>
      </c>
      <c r="BF403" s="374">
        <v>412</v>
      </c>
      <c r="BG403" s="374">
        <v>8110</v>
      </c>
      <c r="BH403" s="375" t="s">
        <v>652</v>
      </c>
      <c r="BI403" s="374">
        <v>6</v>
      </c>
    </row>
    <row r="404" spans="53:61" x14ac:dyDescent="0.25">
      <c r="BA404" s="120">
        <v>403</v>
      </c>
      <c r="BB404" s="349">
        <v>7729</v>
      </c>
      <c r="BC404" s="151" t="s">
        <v>640</v>
      </c>
      <c r="BD404" s="139">
        <v>6</v>
      </c>
      <c r="BF404" s="373">
        <v>413</v>
      </c>
      <c r="BG404" s="374">
        <v>8121</v>
      </c>
      <c r="BH404" s="375" t="s">
        <v>653</v>
      </c>
      <c r="BI404" s="374">
        <v>6</v>
      </c>
    </row>
    <row r="405" spans="53:61" ht="22.5" x14ac:dyDescent="0.25">
      <c r="BA405" s="120">
        <v>404</v>
      </c>
      <c r="BB405" s="349">
        <v>7730</v>
      </c>
      <c r="BC405" s="237" t="s">
        <v>641</v>
      </c>
      <c r="BD405" s="139">
        <v>6</v>
      </c>
      <c r="BF405" s="374">
        <v>414</v>
      </c>
      <c r="BG405" s="374">
        <v>8129</v>
      </c>
      <c r="BH405" s="375" t="s">
        <v>654</v>
      </c>
      <c r="BI405" s="374">
        <v>6</v>
      </c>
    </row>
    <row r="406" spans="53:61" ht="22.5" x14ac:dyDescent="0.25">
      <c r="BA406" s="120">
        <v>405</v>
      </c>
      <c r="BB406" s="349">
        <v>7740</v>
      </c>
      <c r="BC406" s="237" t="s">
        <v>642</v>
      </c>
      <c r="BD406" s="139">
        <v>6</v>
      </c>
      <c r="BF406" s="373">
        <v>415</v>
      </c>
      <c r="BG406" s="374">
        <v>8130</v>
      </c>
      <c r="BH406" s="375" t="s">
        <v>655</v>
      </c>
      <c r="BI406" s="374">
        <v>6</v>
      </c>
    </row>
    <row r="407" spans="53:61" x14ac:dyDescent="0.25">
      <c r="BA407" s="120">
        <v>406</v>
      </c>
      <c r="BB407" s="349">
        <v>7810</v>
      </c>
      <c r="BC407" s="151" t="s">
        <v>643</v>
      </c>
      <c r="BD407" s="139">
        <v>6</v>
      </c>
      <c r="BF407" s="374">
        <v>416</v>
      </c>
      <c r="BG407" s="374">
        <v>8211</v>
      </c>
      <c r="BH407" s="375" t="s">
        <v>656</v>
      </c>
      <c r="BI407" s="374">
        <v>6</v>
      </c>
    </row>
    <row r="408" spans="53:61" x14ac:dyDescent="0.25">
      <c r="BA408" s="120">
        <v>407</v>
      </c>
      <c r="BB408" s="349">
        <v>7820</v>
      </c>
      <c r="BC408" s="151" t="s">
        <v>644</v>
      </c>
      <c r="BD408" s="139">
        <v>6</v>
      </c>
      <c r="BF408" s="373">
        <v>417</v>
      </c>
      <c r="BG408" s="374">
        <v>8219</v>
      </c>
      <c r="BH408" s="375" t="s">
        <v>657</v>
      </c>
      <c r="BI408" s="374">
        <v>6</v>
      </c>
    </row>
    <row r="409" spans="53:61" x14ac:dyDescent="0.25">
      <c r="BA409" s="120">
        <v>408</v>
      </c>
      <c r="BB409" s="349">
        <v>7830</v>
      </c>
      <c r="BC409" s="151" t="s">
        <v>645</v>
      </c>
      <c r="BD409" s="139">
        <v>6</v>
      </c>
      <c r="BF409" s="374">
        <v>418</v>
      </c>
      <c r="BG409" s="374">
        <v>8220</v>
      </c>
      <c r="BH409" s="375" t="s">
        <v>658</v>
      </c>
      <c r="BI409" s="374">
        <v>6</v>
      </c>
    </row>
    <row r="410" spans="53:61" x14ac:dyDescent="0.25">
      <c r="BA410" s="120">
        <v>409</v>
      </c>
      <c r="BB410" s="349">
        <v>7911</v>
      </c>
      <c r="BC410" s="151" t="s">
        <v>646</v>
      </c>
      <c r="BD410" s="139">
        <v>6</v>
      </c>
      <c r="BF410" s="373">
        <v>419</v>
      </c>
      <c r="BG410" s="374">
        <v>8230</v>
      </c>
      <c r="BH410" s="375" t="s">
        <v>659</v>
      </c>
      <c r="BI410" s="374">
        <v>6</v>
      </c>
    </row>
    <row r="411" spans="53:61" x14ac:dyDescent="0.25">
      <c r="BA411" s="120">
        <v>410</v>
      </c>
      <c r="BB411" s="349">
        <v>7912</v>
      </c>
      <c r="BC411" s="151" t="s">
        <v>647</v>
      </c>
      <c r="BD411" s="139">
        <v>6</v>
      </c>
      <c r="BF411" s="374">
        <v>420</v>
      </c>
      <c r="BG411" s="374">
        <v>8291</v>
      </c>
      <c r="BH411" s="375" t="s">
        <v>660</v>
      </c>
      <c r="BI411" s="374">
        <v>6</v>
      </c>
    </row>
    <row r="412" spans="53:61" x14ac:dyDescent="0.25">
      <c r="BA412" s="120">
        <v>411</v>
      </c>
      <c r="BB412" s="349">
        <v>7990</v>
      </c>
      <c r="BC412" s="151" t="s">
        <v>648</v>
      </c>
      <c r="BD412" s="139">
        <v>6</v>
      </c>
      <c r="BF412" s="373">
        <v>421</v>
      </c>
      <c r="BG412" s="374">
        <v>8292</v>
      </c>
      <c r="BH412" s="375" t="s">
        <v>661</v>
      </c>
      <c r="BI412" s="374">
        <v>6</v>
      </c>
    </row>
    <row r="413" spans="53:61" x14ac:dyDescent="0.25">
      <c r="BA413" s="120">
        <v>412</v>
      </c>
      <c r="BB413" s="349">
        <v>8010</v>
      </c>
      <c r="BC413" s="151" t="s">
        <v>649</v>
      </c>
      <c r="BD413" s="139">
        <v>6</v>
      </c>
      <c r="BF413" s="374">
        <v>422</v>
      </c>
      <c r="BG413" s="374">
        <v>8299</v>
      </c>
      <c r="BH413" s="375" t="s">
        <v>662</v>
      </c>
      <c r="BI413" s="374">
        <v>6</v>
      </c>
    </row>
    <row r="414" spans="53:61" x14ac:dyDescent="0.25">
      <c r="BA414" s="120">
        <v>413</v>
      </c>
      <c r="BB414" s="349">
        <v>8020</v>
      </c>
      <c r="BC414" s="151" t="s">
        <v>650</v>
      </c>
      <c r="BD414" s="139">
        <v>6</v>
      </c>
      <c r="BF414" s="373">
        <v>423</v>
      </c>
      <c r="BG414" s="374">
        <v>8411</v>
      </c>
      <c r="BH414" s="375" t="s">
        <v>663</v>
      </c>
      <c r="BI414" s="374">
        <v>6</v>
      </c>
    </row>
    <row r="415" spans="53:61" ht="21" customHeight="1" x14ac:dyDescent="0.25">
      <c r="BA415" s="120">
        <v>414</v>
      </c>
      <c r="BB415" s="349">
        <v>8030</v>
      </c>
      <c r="BC415" s="151" t="s">
        <v>651</v>
      </c>
      <c r="BD415" s="139">
        <v>6</v>
      </c>
      <c r="BF415" s="374">
        <v>424</v>
      </c>
      <c r="BG415" s="374">
        <v>8412</v>
      </c>
      <c r="BH415" s="375" t="s">
        <v>664</v>
      </c>
      <c r="BI415" s="374">
        <v>6</v>
      </c>
    </row>
    <row r="416" spans="53:61" ht="23.25" customHeight="1" x14ac:dyDescent="0.25">
      <c r="BA416" s="120">
        <v>415</v>
      </c>
      <c r="BB416" s="349">
        <v>8110</v>
      </c>
      <c r="BC416" s="151" t="s">
        <v>652</v>
      </c>
      <c r="BD416" s="139">
        <v>6</v>
      </c>
      <c r="BF416" s="373">
        <v>425</v>
      </c>
      <c r="BG416" s="374">
        <v>8413</v>
      </c>
      <c r="BH416" s="381" t="s">
        <v>665</v>
      </c>
      <c r="BI416" s="374">
        <v>6</v>
      </c>
    </row>
    <row r="417" spans="53:61" x14ac:dyDescent="0.25">
      <c r="BA417" s="120">
        <v>416</v>
      </c>
      <c r="BB417" s="349">
        <v>8121</v>
      </c>
      <c r="BC417" s="151" t="s">
        <v>653</v>
      </c>
      <c r="BD417" s="139">
        <v>6</v>
      </c>
      <c r="BF417" s="374">
        <v>426</v>
      </c>
      <c r="BG417" s="374">
        <v>8414</v>
      </c>
      <c r="BH417" s="375" t="s">
        <v>666</v>
      </c>
      <c r="BI417" s="374">
        <v>6</v>
      </c>
    </row>
    <row r="418" spans="53:61" x14ac:dyDescent="0.25">
      <c r="BA418" s="120">
        <v>417</v>
      </c>
      <c r="BB418" s="349">
        <v>8129</v>
      </c>
      <c r="BC418" s="151" t="s">
        <v>654</v>
      </c>
      <c r="BD418" s="139">
        <v>6</v>
      </c>
      <c r="BF418" s="373">
        <v>427</v>
      </c>
      <c r="BG418" s="374">
        <v>8415</v>
      </c>
      <c r="BH418" s="375" t="s">
        <v>667</v>
      </c>
      <c r="BI418" s="374">
        <v>6</v>
      </c>
    </row>
    <row r="419" spans="53:61" x14ac:dyDescent="0.25">
      <c r="BA419" s="120">
        <v>418</v>
      </c>
      <c r="BB419" s="349">
        <v>8130</v>
      </c>
      <c r="BC419" s="151" t="s">
        <v>655</v>
      </c>
      <c r="BD419" s="139">
        <v>6</v>
      </c>
      <c r="BF419" s="374">
        <v>428</v>
      </c>
      <c r="BG419" s="374">
        <v>8421</v>
      </c>
      <c r="BH419" s="375" t="s">
        <v>668</v>
      </c>
      <c r="BI419" s="374">
        <v>6</v>
      </c>
    </row>
    <row r="420" spans="53:61" x14ac:dyDescent="0.25">
      <c r="BA420" s="120">
        <v>419</v>
      </c>
      <c r="BB420" s="349">
        <v>8211</v>
      </c>
      <c r="BC420" s="151" t="s">
        <v>656</v>
      </c>
      <c r="BD420" s="139">
        <v>6</v>
      </c>
      <c r="BF420" s="373">
        <v>429</v>
      </c>
      <c r="BG420" s="374">
        <v>8422</v>
      </c>
      <c r="BH420" s="375" t="s">
        <v>669</v>
      </c>
      <c r="BI420" s="374">
        <v>6</v>
      </c>
    </row>
    <row r="421" spans="53:61" ht="22.5" x14ac:dyDescent="0.25">
      <c r="BA421" s="120">
        <v>420</v>
      </c>
      <c r="BB421" s="349">
        <v>8219</v>
      </c>
      <c r="BC421" s="237" t="s">
        <v>657</v>
      </c>
      <c r="BD421" s="139">
        <v>6</v>
      </c>
      <c r="BF421" s="374">
        <v>430</v>
      </c>
      <c r="BG421" s="374">
        <v>8423</v>
      </c>
      <c r="BH421" s="375" t="s">
        <v>670</v>
      </c>
      <c r="BI421" s="374">
        <v>6</v>
      </c>
    </row>
    <row r="422" spans="53:61" x14ac:dyDescent="0.25">
      <c r="BA422" s="120">
        <v>421</v>
      </c>
      <c r="BB422" s="349">
        <v>8220</v>
      </c>
      <c r="BC422" s="151" t="s">
        <v>658</v>
      </c>
      <c r="BD422" s="139">
        <v>6</v>
      </c>
      <c r="BF422" s="373">
        <v>431</v>
      </c>
      <c r="BG422" s="374">
        <v>8424</v>
      </c>
      <c r="BH422" s="375" t="s">
        <v>671</v>
      </c>
      <c r="BI422" s="374">
        <v>6</v>
      </c>
    </row>
    <row r="423" spans="53:61" x14ac:dyDescent="0.25">
      <c r="BA423" s="120">
        <v>422</v>
      </c>
      <c r="BB423" s="349">
        <v>8230</v>
      </c>
      <c r="BC423" s="151" t="s">
        <v>659</v>
      </c>
      <c r="BD423" s="139">
        <v>6</v>
      </c>
      <c r="BF423" s="374">
        <v>432</v>
      </c>
      <c r="BG423" s="374">
        <v>8430</v>
      </c>
      <c r="BH423" s="375" t="s">
        <v>672</v>
      </c>
      <c r="BI423" s="374">
        <v>6</v>
      </c>
    </row>
    <row r="424" spans="53:61" ht="18.75" customHeight="1" x14ac:dyDescent="0.25">
      <c r="BA424" s="120">
        <v>423</v>
      </c>
      <c r="BB424" s="349">
        <v>8291</v>
      </c>
      <c r="BC424" s="151" t="s">
        <v>660</v>
      </c>
      <c r="BD424" s="139">
        <v>6</v>
      </c>
      <c r="BF424" s="373">
        <v>433</v>
      </c>
      <c r="BG424" s="374">
        <v>8511</v>
      </c>
      <c r="BH424" s="375" t="s">
        <v>673</v>
      </c>
      <c r="BI424" s="374">
        <v>2</v>
      </c>
    </row>
    <row r="425" spans="53:61" x14ac:dyDescent="0.25">
      <c r="BA425" s="120">
        <v>424</v>
      </c>
      <c r="BB425" s="349">
        <v>8292</v>
      </c>
      <c r="BC425" s="151" t="s">
        <v>661</v>
      </c>
      <c r="BD425" s="139">
        <v>6</v>
      </c>
      <c r="BF425" s="374">
        <v>434</v>
      </c>
      <c r="BG425" s="374">
        <v>8512</v>
      </c>
      <c r="BH425" s="375" t="s">
        <v>674</v>
      </c>
      <c r="BI425" s="374">
        <v>2</v>
      </c>
    </row>
    <row r="426" spans="53:61" x14ac:dyDescent="0.25">
      <c r="BA426" s="120">
        <v>425</v>
      </c>
      <c r="BB426" s="349">
        <v>8299</v>
      </c>
      <c r="BC426" s="151" t="s">
        <v>662</v>
      </c>
      <c r="BD426" s="139">
        <v>6</v>
      </c>
      <c r="BF426" s="373">
        <v>435</v>
      </c>
      <c r="BG426" s="374">
        <v>8513</v>
      </c>
      <c r="BH426" s="375" t="s">
        <v>675</v>
      </c>
      <c r="BI426" s="374">
        <v>2</v>
      </c>
    </row>
    <row r="427" spans="53:61" x14ac:dyDescent="0.25">
      <c r="BA427" s="120">
        <v>426</v>
      </c>
      <c r="BB427" s="349">
        <v>8411</v>
      </c>
      <c r="BC427" s="151" t="s">
        <v>663</v>
      </c>
      <c r="BD427" s="139">
        <v>6</v>
      </c>
      <c r="BF427" s="374">
        <v>436</v>
      </c>
      <c r="BG427" s="374">
        <v>8521</v>
      </c>
      <c r="BH427" s="375" t="s">
        <v>676</v>
      </c>
      <c r="BI427" s="374">
        <v>2</v>
      </c>
    </row>
    <row r="428" spans="53:61" x14ac:dyDescent="0.25">
      <c r="BA428" s="120">
        <v>427</v>
      </c>
      <c r="BB428" s="349">
        <v>8412</v>
      </c>
      <c r="BC428" s="151" t="s">
        <v>664</v>
      </c>
      <c r="BD428" s="139">
        <v>6</v>
      </c>
      <c r="BF428" s="373">
        <v>437</v>
      </c>
      <c r="BG428" s="374">
        <v>8522</v>
      </c>
      <c r="BH428" s="375" t="s">
        <v>677</v>
      </c>
      <c r="BI428" s="374">
        <v>2</v>
      </c>
    </row>
    <row r="429" spans="53:61" ht="22.5" customHeight="1" x14ac:dyDescent="0.25">
      <c r="BA429" s="120">
        <v>428</v>
      </c>
      <c r="BB429" s="349">
        <v>8413</v>
      </c>
      <c r="BC429" s="237" t="s">
        <v>665</v>
      </c>
      <c r="BD429" s="139">
        <v>6</v>
      </c>
      <c r="BF429" s="374">
        <v>438</v>
      </c>
      <c r="BG429" s="374">
        <v>8523</v>
      </c>
      <c r="BH429" s="375" t="s">
        <v>678</v>
      </c>
      <c r="BI429" s="374">
        <v>2</v>
      </c>
    </row>
    <row r="430" spans="53:61" x14ac:dyDescent="0.25">
      <c r="BA430" s="120">
        <v>429</v>
      </c>
      <c r="BB430" s="349">
        <v>8414</v>
      </c>
      <c r="BC430" s="151" t="s">
        <v>666</v>
      </c>
      <c r="BD430" s="139">
        <v>6</v>
      </c>
      <c r="BF430" s="373">
        <v>439</v>
      </c>
      <c r="BG430" s="374">
        <v>8530</v>
      </c>
      <c r="BH430" s="375" t="s">
        <v>679</v>
      </c>
      <c r="BI430" s="374">
        <v>2</v>
      </c>
    </row>
    <row r="431" spans="53:61" x14ac:dyDescent="0.25">
      <c r="BA431" s="120">
        <v>430</v>
      </c>
      <c r="BB431" s="349">
        <v>8415</v>
      </c>
      <c r="BC431" s="151" t="s">
        <v>667</v>
      </c>
      <c r="BD431" s="139">
        <v>6</v>
      </c>
      <c r="BF431" s="374">
        <v>440</v>
      </c>
      <c r="BG431" s="374">
        <v>8541</v>
      </c>
      <c r="BH431" s="375" t="s">
        <v>680</v>
      </c>
      <c r="BI431" s="374">
        <v>2</v>
      </c>
    </row>
    <row r="432" spans="53:61" x14ac:dyDescent="0.25">
      <c r="BA432" s="120">
        <v>431</v>
      </c>
      <c r="BB432" s="349">
        <v>8421</v>
      </c>
      <c r="BC432" s="151" t="s">
        <v>668</v>
      </c>
      <c r="BD432" s="139">
        <v>6</v>
      </c>
      <c r="BF432" s="373">
        <v>441</v>
      </c>
      <c r="BG432" s="374">
        <v>8542</v>
      </c>
      <c r="BH432" s="375" t="s">
        <v>681</v>
      </c>
      <c r="BI432" s="374">
        <v>2</v>
      </c>
    </row>
    <row r="433" spans="53:61" x14ac:dyDescent="0.25">
      <c r="BA433" s="120">
        <v>432</v>
      </c>
      <c r="BB433" s="349">
        <v>8422</v>
      </c>
      <c r="BC433" s="151" t="s">
        <v>669</v>
      </c>
      <c r="BD433" s="139">
        <v>6</v>
      </c>
      <c r="BF433" s="374">
        <v>442</v>
      </c>
      <c r="BG433" s="374">
        <v>8543</v>
      </c>
      <c r="BH433" s="375" t="s">
        <v>682</v>
      </c>
      <c r="BI433" s="374">
        <v>2</v>
      </c>
    </row>
    <row r="434" spans="53:61" x14ac:dyDescent="0.25">
      <c r="BA434" s="120">
        <v>433</v>
      </c>
      <c r="BB434" s="349">
        <v>8423</v>
      </c>
      <c r="BC434" s="151" t="s">
        <v>670</v>
      </c>
      <c r="BD434" s="139">
        <v>6</v>
      </c>
      <c r="BF434" s="373">
        <v>443</v>
      </c>
      <c r="BG434" s="374">
        <v>8544</v>
      </c>
      <c r="BH434" s="375" t="s">
        <v>683</v>
      </c>
      <c r="BI434" s="374">
        <v>2</v>
      </c>
    </row>
    <row r="435" spans="53:61" x14ac:dyDescent="0.25">
      <c r="BA435" s="120">
        <v>434</v>
      </c>
      <c r="BB435" s="349">
        <v>8424</v>
      </c>
      <c r="BC435" s="151" t="s">
        <v>671</v>
      </c>
      <c r="BD435" s="139">
        <v>6</v>
      </c>
      <c r="BF435" s="374">
        <v>444</v>
      </c>
      <c r="BG435" s="374">
        <v>8551</v>
      </c>
      <c r="BH435" s="375" t="s">
        <v>684</v>
      </c>
      <c r="BI435" s="374">
        <v>2</v>
      </c>
    </row>
    <row r="436" spans="53:61" x14ac:dyDescent="0.25">
      <c r="BA436" s="120">
        <v>435</v>
      </c>
      <c r="BB436" s="349">
        <v>8430</v>
      </c>
      <c r="BC436" s="151" t="s">
        <v>672</v>
      </c>
      <c r="BD436" s="139">
        <v>6</v>
      </c>
      <c r="BF436" s="373">
        <v>445</v>
      </c>
      <c r="BG436" s="374">
        <v>8552</v>
      </c>
      <c r="BH436" s="375" t="s">
        <v>685</v>
      </c>
      <c r="BI436" s="374">
        <v>2</v>
      </c>
    </row>
    <row r="437" spans="53:61" x14ac:dyDescent="0.25">
      <c r="BA437" s="120">
        <v>436</v>
      </c>
      <c r="BB437" s="349">
        <v>8511</v>
      </c>
      <c r="BC437" s="151" t="s">
        <v>673</v>
      </c>
      <c r="BD437" s="122">
        <v>2</v>
      </c>
      <c r="BF437" s="374">
        <v>446</v>
      </c>
      <c r="BG437" s="374">
        <v>8553</v>
      </c>
      <c r="BH437" s="375" t="s">
        <v>686</v>
      </c>
      <c r="BI437" s="374">
        <v>2</v>
      </c>
    </row>
    <row r="438" spans="53:61" x14ac:dyDescent="0.25">
      <c r="BA438" s="120">
        <v>437</v>
      </c>
      <c r="BB438" s="349">
        <v>8512</v>
      </c>
      <c r="BC438" s="151" t="s">
        <v>674</v>
      </c>
      <c r="BD438" s="122">
        <v>2</v>
      </c>
      <c r="BF438" s="373">
        <v>447</v>
      </c>
      <c r="BG438" s="374">
        <v>8559</v>
      </c>
      <c r="BH438" s="375" t="s">
        <v>687</v>
      </c>
      <c r="BI438" s="374">
        <v>2</v>
      </c>
    </row>
    <row r="439" spans="53:61" x14ac:dyDescent="0.25">
      <c r="BA439" s="120">
        <v>438</v>
      </c>
      <c r="BB439" s="349">
        <v>8513</v>
      </c>
      <c r="BC439" s="151" t="s">
        <v>675</v>
      </c>
      <c r="BD439" s="122">
        <v>2</v>
      </c>
      <c r="BF439" s="374">
        <v>448</v>
      </c>
      <c r="BG439" s="374">
        <v>8560</v>
      </c>
      <c r="BH439" s="375" t="s">
        <v>688</v>
      </c>
      <c r="BI439" s="374">
        <v>2</v>
      </c>
    </row>
    <row r="440" spans="53:61" x14ac:dyDescent="0.25">
      <c r="BA440" s="120">
        <v>439</v>
      </c>
      <c r="BB440" s="349">
        <v>8521</v>
      </c>
      <c r="BC440" s="151" t="s">
        <v>676</v>
      </c>
      <c r="BD440" s="122">
        <v>2</v>
      </c>
      <c r="BF440" s="373">
        <v>449</v>
      </c>
      <c r="BG440" s="374">
        <v>8610</v>
      </c>
      <c r="BH440" s="375" t="s">
        <v>689</v>
      </c>
      <c r="BI440" s="374">
        <v>6</v>
      </c>
    </row>
    <row r="441" spans="53:61" x14ac:dyDescent="0.25">
      <c r="BA441" s="120">
        <v>440</v>
      </c>
      <c r="BB441" s="349">
        <v>8522</v>
      </c>
      <c r="BC441" s="151" t="s">
        <v>677</v>
      </c>
      <c r="BD441" s="122">
        <v>2</v>
      </c>
      <c r="BF441" s="374">
        <v>450</v>
      </c>
      <c r="BG441" s="374">
        <v>8621</v>
      </c>
      <c r="BH441" s="375" t="s">
        <v>690</v>
      </c>
      <c r="BI441" s="374">
        <v>6</v>
      </c>
    </row>
    <row r="442" spans="53:61" x14ac:dyDescent="0.25">
      <c r="BA442" s="120">
        <v>441</v>
      </c>
      <c r="BB442" s="349">
        <v>8523</v>
      </c>
      <c r="BC442" s="151" t="s">
        <v>678</v>
      </c>
      <c r="BD442" s="122">
        <v>2</v>
      </c>
      <c r="BF442" s="373">
        <v>451</v>
      </c>
      <c r="BG442" s="374">
        <v>8622</v>
      </c>
      <c r="BH442" s="375" t="s">
        <v>691</v>
      </c>
      <c r="BI442" s="374">
        <v>6</v>
      </c>
    </row>
    <row r="443" spans="53:61" x14ac:dyDescent="0.25">
      <c r="BA443" s="120">
        <v>442</v>
      </c>
      <c r="BB443" s="349">
        <v>8530</v>
      </c>
      <c r="BC443" s="151" t="s">
        <v>679</v>
      </c>
      <c r="BD443" s="122">
        <v>2</v>
      </c>
      <c r="BF443" s="374">
        <v>452</v>
      </c>
      <c r="BG443" s="374">
        <v>8691</v>
      </c>
      <c r="BH443" s="375" t="s">
        <v>692</v>
      </c>
      <c r="BI443" s="374">
        <v>6</v>
      </c>
    </row>
    <row r="444" spans="53:61" x14ac:dyDescent="0.25">
      <c r="BA444" s="120">
        <v>443</v>
      </c>
      <c r="BB444" s="349">
        <v>8541</v>
      </c>
      <c r="BC444" s="151" t="s">
        <v>680</v>
      </c>
      <c r="BD444" s="122">
        <v>2</v>
      </c>
      <c r="BF444" s="373">
        <v>453</v>
      </c>
      <c r="BG444" s="374">
        <v>8692</v>
      </c>
      <c r="BH444" s="375" t="s">
        <v>693</v>
      </c>
      <c r="BI444" s="374">
        <v>6</v>
      </c>
    </row>
    <row r="445" spans="53:61" x14ac:dyDescent="0.25">
      <c r="BA445" s="120">
        <v>444</v>
      </c>
      <c r="BB445" s="349">
        <v>8542</v>
      </c>
      <c r="BC445" s="151" t="s">
        <v>681</v>
      </c>
      <c r="BD445" s="122">
        <v>2</v>
      </c>
      <c r="BF445" s="374">
        <v>454</v>
      </c>
      <c r="BG445" s="374">
        <v>8699</v>
      </c>
      <c r="BH445" s="375" t="s">
        <v>694</v>
      </c>
      <c r="BI445" s="374">
        <v>6</v>
      </c>
    </row>
    <row r="446" spans="53:61" x14ac:dyDescent="0.25">
      <c r="BA446" s="120">
        <v>445</v>
      </c>
      <c r="BB446" s="349">
        <v>8543</v>
      </c>
      <c r="BC446" s="151" t="s">
        <v>682</v>
      </c>
      <c r="BD446" s="122">
        <v>2</v>
      </c>
      <c r="BF446" s="373">
        <v>455</v>
      </c>
      <c r="BG446" s="374">
        <v>8710</v>
      </c>
      <c r="BH446" s="375" t="s">
        <v>695</v>
      </c>
      <c r="BI446" s="374">
        <v>6</v>
      </c>
    </row>
    <row r="447" spans="53:61" ht="15" customHeight="1" x14ac:dyDescent="0.25">
      <c r="BA447" s="120">
        <v>446</v>
      </c>
      <c r="BB447" s="349">
        <v>8544</v>
      </c>
      <c r="BC447" s="151" t="s">
        <v>683</v>
      </c>
      <c r="BD447" s="122">
        <v>2</v>
      </c>
      <c r="BF447" s="374">
        <v>456</v>
      </c>
      <c r="BG447" s="374">
        <v>8720</v>
      </c>
      <c r="BH447" s="381" t="s">
        <v>696</v>
      </c>
      <c r="BI447" s="374">
        <v>6</v>
      </c>
    </row>
    <row r="448" spans="53:61" x14ac:dyDescent="0.25">
      <c r="BA448" s="120">
        <v>447</v>
      </c>
      <c r="BB448" s="349">
        <v>8551</v>
      </c>
      <c r="BC448" s="151" t="s">
        <v>684</v>
      </c>
      <c r="BD448" s="122">
        <v>2</v>
      </c>
      <c r="BF448" s="373">
        <v>457</v>
      </c>
      <c r="BG448" s="374">
        <v>8730</v>
      </c>
      <c r="BH448" s="375" t="s">
        <v>697</v>
      </c>
      <c r="BI448" s="374">
        <v>6</v>
      </c>
    </row>
    <row r="449" spans="53:61" x14ac:dyDescent="0.25">
      <c r="BA449" s="120">
        <v>448</v>
      </c>
      <c r="BB449" s="349">
        <v>8552</v>
      </c>
      <c r="BC449" s="151" t="s">
        <v>685</v>
      </c>
      <c r="BD449" s="122">
        <v>2</v>
      </c>
      <c r="BF449" s="374">
        <v>458</v>
      </c>
      <c r="BG449" s="374">
        <v>8790</v>
      </c>
      <c r="BH449" s="375" t="s">
        <v>698</v>
      </c>
      <c r="BI449" s="374">
        <v>6</v>
      </c>
    </row>
    <row r="450" spans="53:61" x14ac:dyDescent="0.25">
      <c r="BA450" s="120">
        <v>449</v>
      </c>
      <c r="BB450" s="349">
        <v>8553</v>
      </c>
      <c r="BC450" s="151" t="s">
        <v>686</v>
      </c>
      <c r="BD450" s="122">
        <v>2</v>
      </c>
      <c r="BF450" s="373">
        <v>459</v>
      </c>
      <c r="BG450" s="374">
        <v>8810</v>
      </c>
      <c r="BH450" s="375" t="s">
        <v>699</v>
      </c>
      <c r="BI450" s="374">
        <v>6</v>
      </c>
    </row>
    <row r="451" spans="53:61" x14ac:dyDescent="0.25">
      <c r="BA451" s="120">
        <v>450</v>
      </c>
      <c r="BB451" s="349">
        <v>8559</v>
      </c>
      <c r="BC451" s="151" t="s">
        <v>687</v>
      </c>
      <c r="BD451" s="122">
        <v>2</v>
      </c>
      <c r="BF451" s="374">
        <v>460</v>
      </c>
      <c r="BG451" s="374">
        <v>8890</v>
      </c>
      <c r="BH451" s="375" t="s">
        <v>700</v>
      </c>
      <c r="BI451" s="374">
        <v>6</v>
      </c>
    </row>
    <row r="452" spans="53:61" x14ac:dyDescent="0.25">
      <c r="BA452" s="120">
        <v>451</v>
      </c>
      <c r="BB452" s="349">
        <v>8560</v>
      </c>
      <c r="BC452" s="151" t="s">
        <v>688</v>
      </c>
      <c r="BD452" s="122">
        <v>2</v>
      </c>
      <c r="BF452" s="373">
        <v>461</v>
      </c>
      <c r="BG452" s="374">
        <v>9001</v>
      </c>
      <c r="BH452" s="375" t="s">
        <v>701</v>
      </c>
      <c r="BI452" s="374">
        <v>2</v>
      </c>
    </row>
    <row r="453" spans="53:61" x14ac:dyDescent="0.25">
      <c r="BA453" s="120">
        <v>452</v>
      </c>
      <c r="BB453" s="349">
        <v>8610</v>
      </c>
      <c r="BC453" s="151" t="s">
        <v>689</v>
      </c>
      <c r="BD453" s="139">
        <v>6</v>
      </c>
      <c r="BF453" s="374">
        <v>462</v>
      </c>
      <c r="BG453" s="374">
        <v>9002</v>
      </c>
      <c r="BH453" s="375" t="s">
        <v>702</v>
      </c>
      <c r="BI453" s="374">
        <v>2</v>
      </c>
    </row>
    <row r="454" spans="53:61" x14ac:dyDescent="0.25">
      <c r="BA454" s="120">
        <v>453</v>
      </c>
      <c r="BB454" s="349">
        <v>8621</v>
      </c>
      <c r="BC454" s="151" t="s">
        <v>690</v>
      </c>
      <c r="BD454" s="139">
        <v>6</v>
      </c>
      <c r="BF454" s="373">
        <v>463</v>
      </c>
      <c r="BG454" s="374">
        <v>9003</v>
      </c>
      <c r="BH454" s="375" t="s">
        <v>703</v>
      </c>
      <c r="BI454" s="374">
        <v>2</v>
      </c>
    </row>
    <row r="455" spans="53:61" ht="21.75" customHeight="1" x14ac:dyDescent="0.25">
      <c r="BA455" s="120">
        <v>454</v>
      </c>
      <c r="BB455" s="349">
        <v>8622</v>
      </c>
      <c r="BC455" s="151" t="s">
        <v>691</v>
      </c>
      <c r="BD455" s="139">
        <v>6</v>
      </c>
      <c r="BF455" s="374">
        <v>464</v>
      </c>
      <c r="BG455" s="374">
        <v>9004</v>
      </c>
      <c r="BH455" s="375" t="s">
        <v>704</v>
      </c>
      <c r="BI455" s="374">
        <v>2</v>
      </c>
    </row>
    <row r="456" spans="53:61" x14ac:dyDescent="0.25">
      <c r="BA456" s="120">
        <v>455</v>
      </c>
      <c r="BB456" s="349">
        <v>8691</v>
      </c>
      <c r="BC456" s="151" t="s">
        <v>692</v>
      </c>
      <c r="BD456" s="139">
        <v>6</v>
      </c>
      <c r="BF456" s="373">
        <v>465</v>
      </c>
      <c r="BG456" s="374">
        <v>9005</v>
      </c>
      <c r="BH456" s="375" t="s">
        <v>705</v>
      </c>
      <c r="BI456" s="374">
        <v>2</v>
      </c>
    </row>
    <row r="457" spans="53:61" x14ac:dyDescent="0.25">
      <c r="BA457" s="120">
        <v>456</v>
      </c>
      <c r="BB457" s="349">
        <v>8692</v>
      </c>
      <c r="BC457" s="151" t="s">
        <v>693</v>
      </c>
      <c r="BD457" s="139">
        <v>6</v>
      </c>
      <c r="BF457" s="374">
        <v>466</v>
      </c>
      <c r="BG457" s="374">
        <v>9006</v>
      </c>
      <c r="BH457" s="375" t="s">
        <v>706</v>
      </c>
      <c r="BI457" s="374">
        <v>2</v>
      </c>
    </row>
    <row r="458" spans="53:61" x14ac:dyDescent="0.25">
      <c r="BA458" s="120">
        <v>457</v>
      </c>
      <c r="BB458" s="349">
        <v>8699</v>
      </c>
      <c r="BC458" s="151" t="s">
        <v>694</v>
      </c>
      <c r="BD458" s="139">
        <v>6</v>
      </c>
      <c r="BF458" s="373">
        <v>467</v>
      </c>
      <c r="BG458" s="374">
        <v>9007</v>
      </c>
      <c r="BH458" s="375" t="s">
        <v>707</v>
      </c>
      <c r="BI458" s="374">
        <v>2</v>
      </c>
    </row>
    <row r="459" spans="53:61" x14ac:dyDescent="0.25">
      <c r="BA459" s="120">
        <v>458</v>
      </c>
      <c r="BB459" s="349">
        <v>8710</v>
      </c>
      <c r="BC459" s="151" t="s">
        <v>695</v>
      </c>
      <c r="BD459" s="139">
        <v>6</v>
      </c>
      <c r="BF459" s="374">
        <v>468</v>
      </c>
      <c r="BG459" s="374">
        <v>9008</v>
      </c>
      <c r="BH459" s="375" t="s">
        <v>708</v>
      </c>
      <c r="BI459" s="374">
        <v>2</v>
      </c>
    </row>
    <row r="460" spans="53:61" ht="21.75" customHeight="1" x14ac:dyDescent="0.25">
      <c r="BA460" s="120">
        <v>459</v>
      </c>
      <c r="BB460" s="349">
        <v>8720</v>
      </c>
      <c r="BC460" s="237" t="s">
        <v>696</v>
      </c>
      <c r="BD460" s="139">
        <v>6</v>
      </c>
      <c r="BF460" s="373">
        <v>469</v>
      </c>
      <c r="BG460" s="374">
        <v>9101</v>
      </c>
      <c r="BH460" s="375" t="s">
        <v>709</v>
      </c>
      <c r="BI460" s="374">
        <v>2</v>
      </c>
    </row>
    <row r="461" spans="53:61" ht="22.5" x14ac:dyDescent="0.25">
      <c r="BA461" s="120">
        <v>460</v>
      </c>
      <c r="BB461" s="349">
        <v>8730</v>
      </c>
      <c r="BC461" s="237" t="s">
        <v>697</v>
      </c>
      <c r="BD461" s="139">
        <v>6</v>
      </c>
      <c r="BF461" s="374">
        <v>470</v>
      </c>
      <c r="BG461" s="374">
        <v>9102</v>
      </c>
      <c r="BH461" s="375" t="s">
        <v>710</v>
      </c>
      <c r="BI461" s="374">
        <v>2</v>
      </c>
    </row>
    <row r="462" spans="53:61" x14ac:dyDescent="0.25">
      <c r="BA462" s="120">
        <v>461</v>
      </c>
      <c r="BB462" s="349">
        <v>8790</v>
      </c>
      <c r="BC462" s="151" t="s">
        <v>698</v>
      </c>
      <c r="BD462" s="139">
        <v>6</v>
      </c>
      <c r="BF462" s="373">
        <v>471</v>
      </c>
      <c r="BG462" s="374">
        <v>9103</v>
      </c>
      <c r="BH462" s="375" t="s">
        <v>711</v>
      </c>
      <c r="BI462" s="374">
        <v>2</v>
      </c>
    </row>
    <row r="463" spans="53:61" x14ac:dyDescent="0.25">
      <c r="BA463" s="120">
        <v>462</v>
      </c>
      <c r="BB463" s="349">
        <v>8810</v>
      </c>
      <c r="BC463" s="151" t="s">
        <v>699</v>
      </c>
      <c r="BD463" s="139">
        <v>6</v>
      </c>
      <c r="BF463" s="386">
        <v>472</v>
      </c>
      <c r="BG463" s="386">
        <v>9200</v>
      </c>
      <c r="BH463" s="387" t="s">
        <v>712</v>
      </c>
      <c r="BI463" s="386">
        <v>7.5</v>
      </c>
    </row>
    <row r="464" spans="53:61" x14ac:dyDescent="0.25">
      <c r="BA464" s="120">
        <v>463</v>
      </c>
      <c r="BB464" s="349">
        <v>8890</v>
      </c>
      <c r="BC464" s="151" t="s">
        <v>700</v>
      </c>
      <c r="BD464" s="139">
        <v>6</v>
      </c>
      <c r="BF464" s="373">
        <v>473</v>
      </c>
      <c r="BG464" s="374">
        <v>9311</v>
      </c>
      <c r="BH464" s="375" t="s">
        <v>713</v>
      </c>
      <c r="BI464" s="374">
        <v>8</v>
      </c>
    </row>
    <row r="465" spans="53:61" x14ac:dyDescent="0.25">
      <c r="BA465" s="120">
        <v>464</v>
      </c>
      <c r="BB465" s="349">
        <v>9001</v>
      </c>
      <c r="BC465" s="151" t="s">
        <v>701</v>
      </c>
      <c r="BD465" s="122">
        <v>2</v>
      </c>
      <c r="BF465" s="374">
        <v>474</v>
      </c>
      <c r="BG465" s="374">
        <v>9312</v>
      </c>
      <c r="BH465" s="375" t="s">
        <v>714</v>
      </c>
      <c r="BI465" s="374">
        <v>8</v>
      </c>
    </row>
    <row r="466" spans="53:61" x14ac:dyDescent="0.25">
      <c r="BA466" s="120">
        <v>465</v>
      </c>
      <c r="BB466" s="349">
        <v>9002</v>
      </c>
      <c r="BC466" s="151" t="s">
        <v>702</v>
      </c>
      <c r="BD466" s="122">
        <v>2</v>
      </c>
      <c r="BF466" s="373">
        <v>475</v>
      </c>
      <c r="BG466" s="374">
        <v>9319</v>
      </c>
      <c r="BH466" s="375" t="s">
        <v>715</v>
      </c>
      <c r="BI466" s="374">
        <v>8</v>
      </c>
    </row>
    <row r="467" spans="53:61" x14ac:dyDescent="0.25">
      <c r="BA467" s="120">
        <v>466</v>
      </c>
      <c r="BB467" s="349">
        <v>9003</v>
      </c>
      <c r="BC467" s="151" t="s">
        <v>703</v>
      </c>
      <c r="BD467" s="122">
        <v>2</v>
      </c>
      <c r="BF467" s="374">
        <v>476</v>
      </c>
      <c r="BG467" s="374">
        <v>9321</v>
      </c>
      <c r="BH467" s="375" t="s">
        <v>716</v>
      </c>
      <c r="BI467" s="374">
        <v>8</v>
      </c>
    </row>
    <row r="468" spans="53:61" x14ac:dyDescent="0.25">
      <c r="BA468" s="120">
        <v>467</v>
      </c>
      <c r="BB468" s="349">
        <v>9004</v>
      </c>
      <c r="BC468" s="151" t="s">
        <v>704</v>
      </c>
      <c r="BD468" s="122">
        <v>2</v>
      </c>
      <c r="BF468" s="373">
        <v>477</v>
      </c>
      <c r="BG468" s="374">
        <v>9329</v>
      </c>
      <c r="BH468" s="375" t="s">
        <v>717</v>
      </c>
      <c r="BI468" s="374">
        <v>8</v>
      </c>
    </row>
    <row r="469" spans="53:61" x14ac:dyDescent="0.25">
      <c r="BA469" s="120">
        <v>468</v>
      </c>
      <c r="BB469" s="349">
        <v>9005</v>
      </c>
      <c r="BC469" s="151" t="s">
        <v>705</v>
      </c>
      <c r="BD469" s="122">
        <v>2</v>
      </c>
      <c r="BF469" s="374">
        <v>478</v>
      </c>
      <c r="BG469" s="374">
        <v>9411</v>
      </c>
      <c r="BH469" s="375" t="s">
        <v>718</v>
      </c>
      <c r="BI469" s="374">
        <v>6</v>
      </c>
    </row>
    <row r="470" spans="53:61" x14ac:dyDescent="0.25">
      <c r="BA470" s="120">
        <v>469</v>
      </c>
      <c r="BB470" s="349">
        <v>9006</v>
      </c>
      <c r="BC470" s="151" t="s">
        <v>706</v>
      </c>
      <c r="BD470" s="122">
        <v>2</v>
      </c>
      <c r="BF470" s="373">
        <v>479</v>
      </c>
      <c r="BG470" s="374">
        <v>9412</v>
      </c>
      <c r="BH470" s="375" t="s">
        <v>719</v>
      </c>
      <c r="BI470" s="374">
        <v>6</v>
      </c>
    </row>
    <row r="471" spans="53:61" x14ac:dyDescent="0.25">
      <c r="BA471" s="120">
        <v>470</v>
      </c>
      <c r="BB471" s="349">
        <v>9007</v>
      </c>
      <c r="BC471" s="151" t="s">
        <v>707</v>
      </c>
      <c r="BD471" s="122">
        <v>2</v>
      </c>
      <c r="BF471" s="374">
        <v>480</v>
      </c>
      <c r="BG471" s="374">
        <v>9420</v>
      </c>
      <c r="BH471" s="375" t="s">
        <v>720</v>
      </c>
      <c r="BI471" s="374">
        <v>6</v>
      </c>
    </row>
    <row r="472" spans="53:61" x14ac:dyDescent="0.25">
      <c r="BA472" s="120">
        <v>471</v>
      </c>
      <c r="BB472" s="349">
        <v>9008</v>
      </c>
      <c r="BC472" s="151" t="s">
        <v>708</v>
      </c>
      <c r="BD472" s="122">
        <v>2</v>
      </c>
      <c r="BF472" s="373">
        <v>481</v>
      </c>
      <c r="BG472" s="374">
        <v>9491</v>
      </c>
      <c r="BH472" s="375" t="s">
        <v>721</v>
      </c>
      <c r="BI472" s="374">
        <v>6</v>
      </c>
    </row>
    <row r="473" spans="53:61" x14ac:dyDescent="0.25">
      <c r="BA473" s="120">
        <v>472</v>
      </c>
      <c r="BB473" s="349">
        <v>9101</v>
      </c>
      <c r="BC473" s="151" t="s">
        <v>709</v>
      </c>
      <c r="BD473" s="122">
        <v>2</v>
      </c>
      <c r="BF473" s="374">
        <v>482</v>
      </c>
      <c r="BG473" s="374">
        <v>9492</v>
      </c>
      <c r="BH473" s="375" t="s">
        <v>722</v>
      </c>
      <c r="BI473" s="374">
        <v>6</v>
      </c>
    </row>
    <row r="474" spans="53:61" x14ac:dyDescent="0.25">
      <c r="BA474" s="120">
        <v>473</v>
      </c>
      <c r="BB474" s="349">
        <v>9102</v>
      </c>
      <c r="BC474" s="151" t="s">
        <v>710</v>
      </c>
      <c r="BD474" s="122">
        <v>2</v>
      </c>
      <c r="BF474" s="373">
        <v>483</v>
      </c>
      <c r="BG474" s="374">
        <v>9499</v>
      </c>
      <c r="BH474" s="375" t="s">
        <v>723</v>
      </c>
      <c r="BI474" s="374">
        <v>6</v>
      </c>
    </row>
    <row r="475" spans="53:61" x14ac:dyDescent="0.25">
      <c r="BA475" s="120">
        <v>474</v>
      </c>
      <c r="BB475" s="349">
        <v>9103</v>
      </c>
      <c r="BC475" s="151" t="s">
        <v>711</v>
      </c>
      <c r="BD475" s="122">
        <v>2</v>
      </c>
      <c r="BF475" s="374">
        <v>484</v>
      </c>
      <c r="BG475" s="374">
        <v>9511</v>
      </c>
      <c r="BH475" s="375" t="s">
        <v>724</v>
      </c>
      <c r="BI475" s="374">
        <v>6</v>
      </c>
    </row>
    <row r="476" spans="53:61" x14ac:dyDescent="0.25">
      <c r="BA476" s="120">
        <v>475</v>
      </c>
      <c r="BB476" s="349">
        <v>9200</v>
      </c>
      <c r="BC476" s="151" t="s">
        <v>848</v>
      </c>
      <c r="BD476" s="139">
        <v>6</v>
      </c>
      <c r="BF476" s="373">
        <v>485</v>
      </c>
      <c r="BG476" s="374">
        <v>9512</v>
      </c>
      <c r="BH476" s="375" t="s">
        <v>725</v>
      </c>
      <c r="BI476" s="374">
        <v>6</v>
      </c>
    </row>
    <row r="477" spans="53:61" x14ac:dyDescent="0.25">
      <c r="BA477" s="120">
        <v>476</v>
      </c>
      <c r="BB477" s="349">
        <v>9311</v>
      </c>
      <c r="BC477" s="151" t="s">
        <v>860</v>
      </c>
      <c r="BD477" s="139">
        <v>6</v>
      </c>
      <c r="BF477" s="374">
        <v>486</v>
      </c>
      <c r="BG477" s="374">
        <v>9521</v>
      </c>
      <c r="BH477" s="375" t="s">
        <v>726</v>
      </c>
      <c r="BI477" s="374">
        <v>6</v>
      </c>
    </row>
    <row r="478" spans="53:61" x14ac:dyDescent="0.25">
      <c r="BA478" s="120">
        <v>477</v>
      </c>
      <c r="BB478" s="349">
        <v>9312</v>
      </c>
      <c r="BC478" s="151" t="s">
        <v>714</v>
      </c>
      <c r="BD478" s="139">
        <v>6</v>
      </c>
      <c r="BF478" s="373">
        <v>487</v>
      </c>
      <c r="BG478" s="374">
        <v>9522</v>
      </c>
      <c r="BH478" s="375" t="s">
        <v>727</v>
      </c>
      <c r="BI478" s="374">
        <v>6</v>
      </c>
    </row>
    <row r="479" spans="53:61" x14ac:dyDescent="0.25">
      <c r="BA479" s="120">
        <v>478</v>
      </c>
      <c r="BB479" s="349">
        <v>9319</v>
      </c>
      <c r="BC479" s="151" t="s">
        <v>861</v>
      </c>
      <c r="BD479" s="139">
        <v>6</v>
      </c>
      <c r="BF479" s="374">
        <v>488</v>
      </c>
      <c r="BG479" s="374">
        <v>9523</v>
      </c>
      <c r="BH479" s="375" t="s">
        <v>728</v>
      </c>
      <c r="BI479" s="374">
        <v>6</v>
      </c>
    </row>
    <row r="480" spans="53:61" x14ac:dyDescent="0.25">
      <c r="BA480" s="120">
        <v>479</v>
      </c>
      <c r="BB480" s="349">
        <v>9321</v>
      </c>
      <c r="BC480" s="151" t="s">
        <v>716</v>
      </c>
      <c r="BD480" s="139">
        <v>6</v>
      </c>
      <c r="BF480" s="373">
        <v>489</v>
      </c>
      <c r="BG480" s="374">
        <v>9524</v>
      </c>
      <c r="BH480" s="375" t="s">
        <v>729</v>
      </c>
      <c r="BI480" s="374">
        <v>6</v>
      </c>
    </row>
    <row r="481" spans="53:61" x14ac:dyDescent="0.25">
      <c r="BA481" s="120">
        <v>480</v>
      </c>
      <c r="BB481" s="349">
        <v>9329</v>
      </c>
      <c r="BC481" s="151" t="s">
        <v>717</v>
      </c>
      <c r="BD481" s="139">
        <v>6</v>
      </c>
      <c r="BF481" s="374">
        <v>490</v>
      </c>
      <c r="BG481" s="374">
        <v>9529</v>
      </c>
      <c r="BH481" s="375" t="s">
        <v>730</v>
      </c>
      <c r="BI481" s="374">
        <v>6</v>
      </c>
    </row>
    <row r="482" spans="53:61" x14ac:dyDescent="0.25">
      <c r="BA482" s="120">
        <v>481</v>
      </c>
      <c r="BB482" s="349">
        <v>9411</v>
      </c>
      <c r="BC482" s="151" t="s">
        <v>862</v>
      </c>
      <c r="BD482" s="139">
        <v>6</v>
      </c>
      <c r="BF482" s="373">
        <v>491</v>
      </c>
      <c r="BG482" s="374">
        <v>9601</v>
      </c>
      <c r="BH482" s="375" t="s">
        <v>731</v>
      </c>
      <c r="BI482" s="374">
        <v>6</v>
      </c>
    </row>
    <row r="483" spans="53:61" x14ac:dyDescent="0.25">
      <c r="BA483" s="120">
        <v>482</v>
      </c>
      <c r="BB483" s="349">
        <v>9412</v>
      </c>
      <c r="BC483" s="151" t="s">
        <v>863</v>
      </c>
      <c r="BD483" s="139">
        <v>6</v>
      </c>
      <c r="BF483" s="374">
        <v>492</v>
      </c>
      <c r="BG483" s="374">
        <v>9602</v>
      </c>
      <c r="BH483" s="375" t="s">
        <v>732</v>
      </c>
      <c r="BI483" s="374">
        <v>6</v>
      </c>
    </row>
    <row r="484" spans="53:61" x14ac:dyDescent="0.25">
      <c r="BA484" s="120">
        <v>483</v>
      </c>
      <c r="BB484" s="349">
        <v>9491</v>
      </c>
      <c r="BC484" s="151" t="s">
        <v>864</v>
      </c>
      <c r="BD484" s="139">
        <v>6</v>
      </c>
      <c r="BF484" s="373">
        <v>493</v>
      </c>
      <c r="BG484" s="374">
        <v>9603</v>
      </c>
      <c r="BH484" s="375" t="s">
        <v>733</v>
      </c>
      <c r="BI484" s="374">
        <v>8</v>
      </c>
    </row>
    <row r="485" spans="53:61" x14ac:dyDescent="0.25">
      <c r="BA485" s="120">
        <v>484</v>
      </c>
      <c r="BB485" s="349">
        <v>9492</v>
      </c>
      <c r="BC485" s="151" t="s">
        <v>865</v>
      </c>
      <c r="BD485" s="139">
        <v>6</v>
      </c>
      <c r="BF485" s="374">
        <v>494</v>
      </c>
      <c r="BG485" s="374">
        <v>9609</v>
      </c>
      <c r="BH485" s="375" t="s">
        <v>734</v>
      </c>
      <c r="BI485" s="374">
        <v>2</v>
      </c>
    </row>
    <row r="486" spans="53:61" x14ac:dyDescent="0.25">
      <c r="BA486" s="120">
        <v>485</v>
      </c>
      <c r="BB486" s="349">
        <v>9499</v>
      </c>
      <c r="BC486" s="151" t="s">
        <v>723</v>
      </c>
      <c r="BD486" s="139">
        <v>6</v>
      </c>
      <c r="BF486" s="373">
        <v>495</v>
      </c>
      <c r="BG486" s="374">
        <v>9700</v>
      </c>
      <c r="BH486" s="375" t="s">
        <v>735</v>
      </c>
      <c r="BI486" s="374">
        <v>6</v>
      </c>
    </row>
    <row r="487" spans="53:61" x14ac:dyDescent="0.25">
      <c r="BA487" s="120">
        <v>486</v>
      </c>
      <c r="BB487" s="349">
        <v>9511</v>
      </c>
      <c r="BC487" s="151" t="s">
        <v>724</v>
      </c>
      <c r="BD487" s="139">
        <v>6</v>
      </c>
      <c r="BF487" s="374">
        <v>496</v>
      </c>
      <c r="BG487" s="374">
        <v>9810</v>
      </c>
      <c r="BH487" s="375" t="s">
        <v>736</v>
      </c>
      <c r="BI487" s="374">
        <v>6</v>
      </c>
    </row>
    <row r="488" spans="53:61" x14ac:dyDescent="0.25">
      <c r="BA488" s="120">
        <v>487</v>
      </c>
      <c r="BB488" s="349">
        <v>9512</v>
      </c>
      <c r="BC488" s="151" t="s">
        <v>725</v>
      </c>
      <c r="BD488" s="139">
        <v>6</v>
      </c>
      <c r="BF488" s="373">
        <v>497</v>
      </c>
      <c r="BG488" s="374">
        <v>9820</v>
      </c>
      <c r="BH488" s="375" t="s">
        <v>737</v>
      </c>
      <c r="BI488" s="374">
        <v>6</v>
      </c>
    </row>
    <row r="489" spans="53:61" x14ac:dyDescent="0.25">
      <c r="BA489" s="120">
        <v>488</v>
      </c>
      <c r="BB489" s="349">
        <v>9521</v>
      </c>
      <c r="BC489" s="151" t="s">
        <v>726</v>
      </c>
      <c r="BD489" s="139">
        <v>6</v>
      </c>
      <c r="BF489" s="374">
        <v>498</v>
      </c>
      <c r="BG489" s="374">
        <v>9900</v>
      </c>
      <c r="BH489" s="375" t="s">
        <v>738</v>
      </c>
      <c r="BI489" s="374">
        <v>6</v>
      </c>
    </row>
    <row r="490" spans="53:61" x14ac:dyDescent="0.25">
      <c r="BA490" s="120">
        <v>489</v>
      </c>
      <c r="BB490" s="349">
        <v>9522</v>
      </c>
      <c r="BC490" s="151" t="s">
        <v>727</v>
      </c>
      <c r="BD490" s="139">
        <v>6</v>
      </c>
      <c r="BF490" s="373"/>
    </row>
    <row r="491" spans="53:61" x14ac:dyDescent="0.25">
      <c r="BA491" s="120">
        <v>490</v>
      </c>
      <c r="BB491" s="349">
        <v>9523</v>
      </c>
      <c r="BC491" s="151" t="s">
        <v>728</v>
      </c>
      <c r="BD491" s="139">
        <v>6</v>
      </c>
      <c r="BF491" s="374"/>
    </row>
    <row r="492" spans="53:61" x14ac:dyDescent="0.25">
      <c r="BA492" s="120">
        <v>491</v>
      </c>
      <c r="BB492" s="349">
        <v>9524</v>
      </c>
      <c r="BC492" s="151" t="s">
        <v>729</v>
      </c>
      <c r="BD492" s="139">
        <v>6</v>
      </c>
      <c r="BF492" s="373"/>
    </row>
    <row r="493" spans="53:61" x14ac:dyDescent="0.25">
      <c r="BA493" s="120">
        <v>492</v>
      </c>
      <c r="BB493" s="349">
        <v>9529</v>
      </c>
      <c r="BC493" s="151" t="s">
        <v>730</v>
      </c>
      <c r="BD493" s="139">
        <v>6</v>
      </c>
      <c r="BF493" s="374"/>
    </row>
    <row r="494" spans="53:61" x14ac:dyDescent="0.25">
      <c r="BA494" s="120">
        <v>493</v>
      </c>
      <c r="BB494" s="349">
        <v>9601</v>
      </c>
      <c r="BC494" s="151" t="s">
        <v>731</v>
      </c>
      <c r="BD494" s="139">
        <v>6</v>
      </c>
      <c r="BF494" s="373"/>
    </row>
    <row r="495" spans="53:61" x14ac:dyDescent="0.25">
      <c r="BA495" s="120">
        <v>494</v>
      </c>
      <c r="BB495" s="349">
        <v>9602</v>
      </c>
      <c r="BC495" s="151" t="s">
        <v>732</v>
      </c>
      <c r="BD495" s="139">
        <v>6</v>
      </c>
      <c r="BF495" s="374"/>
    </row>
    <row r="496" spans="53:61" x14ac:dyDescent="0.25">
      <c r="BA496" s="120">
        <v>495</v>
      </c>
      <c r="BB496" s="349">
        <v>9603</v>
      </c>
      <c r="BC496" s="151" t="s">
        <v>733</v>
      </c>
      <c r="BD496" s="139">
        <v>6</v>
      </c>
      <c r="BF496" s="373"/>
    </row>
    <row r="497" spans="53:58" x14ac:dyDescent="0.25">
      <c r="BA497" s="120">
        <v>496</v>
      </c>
      <c r="BB497" s="349">
        <v>9609</v>
      </c>
      <c r="BC497" s="151" t="s">
        <v>734</v>
      </c>
      <c r="BD497" s="139">
        <v>6</v>
      </c>
      <c r="BF497" s="374"/>
    </row>
    <row r="498" spans="53:58" x14ac:dyDescent="0.25">
      <c r="BC498" s="116"/>
      <c r="BF498" s="373"/>
    </row>
    <row r="499" spans="53:58" x14ac:dyDescent="0.25">
      <c r="BC499" s="116"/>
      <c r="BF499" s="374"/>
    </row>
  </sheetData>
  <sheetProtection algorithmName="SHA-512" hashValue="32u4e9HSn2XPamzvkk1cgtFn+8QH+NSp27gJiXupQXzUnjShFkC2xhV8CJ6CCkN5j5UEOIU1L/gEBOuqErUfyQ==" saltValue="3M2Bcag/jT+sbSNdVeWxEA==" spinCount="100000" sheet="1" objects="1" scenarios="1"/>
  <autoFilter ref="BD1:BD512"/>
  <mergeCells count="358">
    <mergeCell ref="X67:AJ67"/>
    <mergeCell ref="AD63:AF63"/>
    <mergeCell ref="AG63:AJ63"/>
    <mergeCell ref="H16:J16"/>
    <mergeCell ref="L16:Q16"/>
    <mergeCell ref="R16:U16"/>
    <mergeCell ref="Y15:AJ17"/>
    <mergeCell ref="B17:G17"/>
    <mergeCell ref="H17:J17"/>
    <mergeCell ref="L17:Q17"/>
    <mergeCell ref="R17:U17"/>
    <mergeCell ref="B44:X45"/>
    <mergeCell ref="L18:Q18"/>
    <mergeCell ref="R18:U18"/>
    <mergeCell ref="B18:F18"/>
    <mergeCell ref="H18:K18"/>
    <mergeCell ref="B24:K24"/>
    <mergeCell ref="B28:R28"/>
    <mergeCell ref="S28:V28"/>
    <mergeCell ref="B29:R29"/>
    <mergeCell ref="S29:V29"/>
    <mergeCell ref="B30:R30"/>
    <mergeCell ref="S30:V30"/>
    <mergeCell ref="B26:R26"/>
    <mergeCell ref="E11:J11"/>
    <mergeCell ref="K11:M11"/>
    <mergeCell ref="N11:U11"/>
    <mergeCell ref="AF4:AG4"/>
    <mergeCell ref="V96:W96"/>
    <mergeCell ref="T77:Z77"/>
    <mergeCell ref="T84:X84"/>
    <mergeCell ref="Y84:Z84"/>
    <mergeCell ref="T85:Y85"/>
    <mergeCell ref="V90:Z90"/>
    <mergeCell ref="T93:Z93"/>
    <mergeCell ref="T94:Z94"/>
    <mergeCell ref="O95:Z95"/>
    <mergeCell ref="D86:W86"/>
    <mergeCell ref="Y86:Z86"/>
    <mergeCell ref="C83:H83"/>
    <mergeCell ref="I83:M83"/>
    <mergeCell ref="N83:S83"/>
    <mergeCell ref="U83:Z83"/>
    <mergeCell ref="X89:Y89"/>
    <mergeCell ref="C80:H80"/>
    <mergeCell ref="I80:M80"/>
    <mergeCell ref="N80:S80"/>
    <mergeCell ref="U80:Z80"/>
    <mergeCell ref="AM16:AN16"/>
    <mergeCell ref="AO16:AP16"/>
    <mergeCell ref="AQ16:AR16"/>
    <mergeCell ref="R13:U13"/>
    <mergeCell ref="A2:A12"/>
    <mergeCell ref="B2:E2"/>
    <mergeCell ref="F2:L2"/>
    <mergeCell ref="T2:U2"/>
    <mergeCell ref="AA2:AB2"/>
    <mergeCell ref="R4:T4"/>
    <mergeCell ref="AA4:AB4"/>
    <mergeCell ref="B7:E7"/>
    <mergeCell ref="F7:U7"/>
    <mergeCell ref="B8:H8"/>
    <mergeCell ref="I8:M8"/>
    <mergeCell ref="N8:U8"/>
    <mergeCell ref="B9:M9"/>
    <mergeCell ref="N9:U9"/>
    <mergeCell ref="B6:E6"/>
    <mergeCell ref="F6:L6"/>
    <mergeCell ref="B10:M10"/>
    <mergeCell ref="N10:U10"/>
    <mergeCell ref="Y9:AJ12"/>
    <mergeCell ref="B11:D11"/>
    <mergeCell ref="T1:U1"/>
    <mergeCell ref="AA1:AB1"/>
    <mergeCell ref="AM9:AO9"/>
    <mergeCell ref="B15:G15"/>
    <mergeCell ref="H15:J15"/>
    <mergeCell ref="L15:Q15"/>
    <mergeCell ref="R15:U15"/>
    <mergeCell ref="B16:G16"/>
    <mergeCell ref="AM10:AO10"/>
    <mergeCell ref="B12:G12"/>
    <mergeCell ref="AM11:AO11"/>
    <mergeCell ref="AF1:AG1"/>
    <mergeCell ref="B3:E3"/>
    <mergeCell ref="F3:L3"/>
    <mergeCell ref="M3:M5"/>
    <mergeCell ref="N3:Q3"/>
    <mergeCell ref="R3:T3"/>
    <mergeCell ref="U3:U5"/>
    <mergeCell ref="AA3:AB3"/>
    <mergeCell ref="B4:E4"/>
    <mergeCell ref="F4:L4"/>
    <mergeCell ref="B5:E5"/>
    <mergeCell ref="F5:L5"/>
    <mergeCell ref="N5:Q5"/>
    <mergeCell ref="R5:T5"/>
    <mergeCell ref="B19:E19"/>
    <mergeCell ref="F19:J19"/>
    <mergeCell ref="L19:Q19"/>
    <mergeCell ref="R19:U19"/>
    <mergeCell ref="AM18:AO18"/>
    <mergeCell ref="AP18:AR18"/>
    <mergeCell ref="AT19:AV19"/>
    <mergeCell ref="AW19:AY19"/>
    <mergeCell ref="AP17:AR17"/>
    <mergeCell ref="AF5:AG5"/>
    <mergeCell ref="AM17:AO17"/>
    <mergeCell ref="B14:G14"/>
    <mergeCell ref="H14:J14"/>
    <mergeCell ref="L14:Q14"/>
    <mergeCell ref="R14:U14"/>
    <mergeCell ref="H12:J12"/>
    <mergeCell ref="N12:U12"/>
    <mergeCell ref="B13:G13"/>
    <mergeCell ref="H13:J13"/>
    <mergeCell ref="L13:Q13"/>
    <mergeCell ref="K12:M12"/>
    <mergeCell ref="AM12:AO12"/>
    <mergeCell ref="AM15:AR15"/>
    <mergeCell ref="AM23:AO23"/>
    <mergeCell ref="AP23:AR23"/>
    <mergeCell ref="AM20:AR20"/>
    <mergeCell ref="H22:J22"/>
    <mergeCell ref="L22:Q22"/>
    <mergeCell ref="R22:U22"/>
    <mergeCell ref="AM21:AN21"/>
    <mergeCell ref="AO21:AP21"/>
    <mergeCell ref="AQ21:AR21"/>
    <mergeCell ref="L23:Q23"/>
    <mergeCell ref="R23:U23"/>
    <mergeCell ref="AM22:AO22"/>
    <mergeCell ref="AP22:AR22"/>
    <mergeCell ref="F20:K20"/>
    <mergeCell ref="L20:Q20"/>
    <mergeCell ref="R20:U20"/>
    <mergeCell ref="E21:H21"/>
    <mergeCell ref="I21:K21"/>
    <mergeCell ref="L21:Q21"/>
    <mergeCell ref="R21:U21"/>
    <mergeCell ref="AB19:AK24"/>
    <mergeCell ref="S26:V26"/>
    <mergeCell ref="Y26:AD26"/>
    <mergeCell ref="B27:R27"/>
    <mergeCell ref="S27:V27"/>
    <mergeCell ref="Y27:AD27"/>
    <mergeCell ref="B36:R36"/>
    <mergeCell ref="S36:V36"/>
    <mergeCell ref="B37:R37"/>
    <mergeCell ref="U37:V37"/>
    <mergeCell ref="S38:V38"/>
    <mergeCell ref="B42:R43"/>
    <mergeCell ref="B33:R33"/>
    <mergeCell ref="S33:V33"/>
    <mergeCell ref="B34:R34"/>
    <mergeCell ref="S34:V34"/>
    <mergeCell ref="B35:R35"/>
    <mergeCell ref="S35:V35"/>
    <mergeCell ref="R47:S47"/>
    <mergeCell ref="A59:F59"/>
    <mergeCell ref="G59:P59"/>
    <mergeCell ref="Q59:U59"/>
    <mergeCell ref="V59:Y59"/>
    <mergeCell ref="Z59:AC59"/>
    <mergeCell ref="AD59:AJ59"/>
    <mergeCell ref="A60:F60"/>
    <mergeCell ref="G60:P60"/>
    <mergeCell ref="Q60:U60"/>
    <mergeCell ref="AD60:AJ60"/>
    <mergeCell ref="A61:D62"/>
    <mergeCell ref="E61:G62"/>
    <mergeCell ref="H61:V62"/>
    <mergeCell ref="Y61:Z61"/>
    <mergeCell ref="AA61:AB61"/>
    <mergeCell ref="AC61:AD61"/>
    <mergeCell ref="AE61:AF61"/>
    <mergeCell ref="AG61:AH61"/>
    <mergeCell ref="AI61:AJ61"/>
    <mergeCell ref="Y62:Z62"/>
    <mergeCell ref="AA62:AB62"/>
    <mergeCell ref="AC62:AD62"/>
    <mergeCell ref="AE62:AF62"/>
    <mergeCell ref="AG62:AH62"/>
    <mergeCell ref="AI62:AJ62"/>
    <mergeCell ref="U65:V65"/>
    <mergeCell ref="AC65:AI65"/>
    <mergeCell ref="A63:D63"/>
    <mergeCell ref="E63:I63"/>
    <mergeCell ref="K63:L63"/>
    <mergeCell ref="N63:O63"/>
    <mergeCell ref="W65:Y65"/>
    <mergeCell ref="AE68:AJ68"/>
    <mergeCell ref="D68:E68"/>
    <mergeCell ref="F68:J68"/>
    <mergeCell ref="K68:L68"/>
    <mergeCell ref="M68:U68"/>
    <mergeCell ref="V68:Y68"/>
    <mergeCell ref="AA68:AD68"/>
    <mergeCell ref="A64:B68"/>
    <mergeCell ref="C66:C67"/>
    <mergeCell ref="D66:H66"/>
    <mergeCell ref="I66:S66"/>
    <mergeCell ref="D67:J67"/>
    <mergeCell ref="K67:T67"/>
    <mergeCell ref="U67:W67"/>
    <mergeCell ref="D64:J64"/>
    <mergeCell ref="T66:AI66"/>
    <mergeCell ref="M65:S65"/>
    <mergeCell ref="A69:B77"/>
    <mergeCell ref="R69:Z69"/>
    <mergeCell ref="AA69:AJ69"/>
    <mergeCell ref="O70:Z70"/>
    <mergeCell ref="AA70:AJ70"/>
    <mergeCell ref="V71:Z71"/>
    <mergeCell ref="AA71:AJ71"/>
    <mergeCell ref="Q72:Z72"/>
    <mergeCell ref="AA72:AJ72"/>
    <mergeCell ref="AA73:AJ73"/>
    <mergeCell ref="AA74:AJ74"/>
    <mergeCell ref="AA75:AJ75"/>
    <mergeCell ref="M73:Z73"/>
    <mergeCell ref="O74:Z74"/>
    <mergeCell ref="U75:Z75"/>
    <mergeCell ref="V76:Z76"/>
    <mergeCell ref="D70:N70"/>
    <mergeCell ref="D73:L73"/>
    <mergeCell ref="D72:P72"/>
    <mergeCell ref="D74:N74"/>
    <mergeCell ref="A78:B85"/>
    <mergeCell ref="C78:H78"/>
    <mergeCell ref="I78:M78"/>
    <mergeCell ref="N78:S78"/>
    <mergeCell ref="AA78:AJ78"/>
    <mergeCell ref="C79:H79"/>
    <mergeCell ref="I79:M79"/>
    <mergeCell ref="N79:S79"/>
    <mergeCell ref="U79:Z79"/>
    <mergeCell ref="C81:H81"/>
    <mergeCell ref="I81:M81"/>
    <mergeCell ref="N81:S81"/>
    <mergeCell ref="U81:Z81"/>
    <mergeCell ref="AA81:AJ81"/>
    <mergeCell ref="C82:H82"/>
    <mergeCell ref="I82:M82"/>
    <mergeCell ref="AA83:AJ83"/>
    <mergeCell ref="AA80:AJ80"/>
    <mergeCell ref="N82:S82"/>
    <mergeCell ref="U82:Z82"/>
    <mergeCell ref="AA82:AJ82"/>
    <mergeCell ref="K85:O85"/>
    <mergeCell ref="P85:R85"/>
    <mergeCell ref="X87:Y87"/>
    <mergeCell ref="AA87:AJ87"/>
    <mergeCell ref="D88:R88"/>
    <mergeCell ref="U88:Z88"/>
    <mergeCell ref="AA88:AJ88"/>
    <mergeCell ref="AA89:AJ89"/>
    <mergeCell ref="AA93:AJ93"/>
    <mergeCell ref="AA94:AJ94"/>
    <mergeCell ref="AA95:AJ95"/>
    <mergeCell ref="D87:W87"/>
    <mergeCell ref="O97:Q97"/>
    <mergeCell ref="R97:S97"/>
    <mergeCell ref="AA97:AJ97"/>
    <mergeCell ref="D97:F97"/>
    <mergeCell ref="AA90:AJ90"/>
    <mergeCell ref="O91:Z91"/>
    <mergeCell ref="AA91:AJ91"/>
    <mergeCell ref="U92:Z92"/>
    <mergeCell ref="AA92:AJ92"/>
    <mergeCell ref="V97:Z97"/>
    <mergeCell ref="G97:K97"/>
    <mergeCell ref="X96:Y96"/>
    <mergeCell ref="AA96:AJ96"/>
    <mergeCell ref="AM98:AQ98"/>
    <mergeCell ref="AA99:AJ99"/>
    <mergeCell ref="AA100:AJ100"/>
    <mergeCell ref="AM100:AQ100"/>
    <mergeCell ref="T106:Z106"/>
    <mergeCell ref="M101:X101"/>
    <mergeCell ref="T102:X102"/>
    <mergeCell ref="U98:Z98"/>
    <mergeCell ref="AA98:AJ98"/>
    <mergeCell ref="AA104:AJ104"/>
    <mergeCell ref="P99:Z99"/>
    <mergeCell ref="U100:Z100"/>
    <mergeCell ref="A86:B100"/>
    <mergeCell ref="U113:X113"/>
    <mergeCell ref="C108:N108"/>
    <mergeCell ref="B21:C21"/>
    <mergeCell ref="C116:AF116"/>
    <mergeCell ref="A101:B104"/>
    <mergeCell ref="AA101:AJ101"/>
    <mergeCell ref="Y102:Z102"/>
    <mergeCell ref="AA102:AJ102"/>
    <mergeCell ref="AA103:AJ103"/>
    <mergeCell ref="H103:Z103"/>
    <mergeCell ref="K104:Z104"/>
    <mergeCell ref="C84:M84"/>
    <mergeCell ref="N84:S84"/>
    <mergeCell ref="AA84:AJ84"/>
    <mergeCell ref="D85:J85"/>
    <mergeCell ref="P114:S114"/>
    <mergeCell ref="AE114:AJ114"/>
    <mergeCell ref="I115:L115"/>
    <mergeCell ref="R115:U115"/>
    <mergeCell ref="AC115:AF115"/>
    <mergeCell ref="O109:X111"/>
    <mergeCell ref="Y109:AJ113"/>
    <mergeCell ref="L97:N97"/>
    <mergeCell ref="C117:AF117"/>
    <mergeCell ref="C118:AF118"/>
    <mergeCell ref="C119:AF119"/>
    <mergeCell ref="C120:AF120"/>
    <mergeCell ref="C113:D113"/>
    <mergeCell ref="E113:F113"/>
    <mergeCell ref="G113:H113"/>
    <mergeCell ref="A105:G107"/>
    <mergeCell ref="A108:B113"/>
    <mergeCell ref="AA106:AJ106"/>
    <mergeCell ref="H107:N107"/>
    <mergeCell ref="AA107:AJ107"/>
    <mergeCell ref="C112:E112"/>
    <mergeCell ref="F112:N112"/>
    <mergeCell ref="O112:P112"/>
    <mergeCell ref="AA105:AJ105"/>
    <mergeCell ref="AG115:AH115"/>
    <mergeCell ref="Q112:X112"/>
    <mergeCell ref="J113:N113"/>
    <mergeCell ref="O113:P113"/>
    <mergeCell ref="Q113:R113"/>
    <mergeCell ref="O108:R108"/>
    <mergeCell ref="Y108:AJ108"/>
    <mergeCell ref="C109:N111"/>
    <mergeCell ref="AO29:AR29"/>
    <mergeCell ref="AF3:AG3"/>
    <mergeCell ref="AF2:AG2"/>
    <mergeCell ref="AF6:AG6"/>
    <mergeCell ref="AQ87:AU87"/>
    <mergeCell ref="AO26:AR27"/>
    <mergeCell ref="AJ26:AL26"/>
    <mergeCell ref="AJ27:AL27"/>
    <mergeCell ref="AU80:AX80"/>
    <mergeCell ref="AN80:AQ80"/>
    <mergeCell ref="AA86:AJ86"/>
    <mergeCell ref="AM75:AS75"/>
    <mergeCell ref="AA76:AJ76"/>
    <mergeCell ref="AA77:AJ77"/>
    <mergeCell ref="AM77:AS77"/>
    <mergeCell ref="AA79:AJ79"/>
    <mergeCell ref="AE26:AH26"/>
    <mergeCell ref="AE27:AH27"/>
    <mergeCell ref="AW18:AY18"/>
    <mergeCell ref="AM2:AR2"/>
    <mergeCell ref="AI1:AI4"/>
    <mergeCell ref="K64:AJ64"/>
    <mergeCell ref="V63:AC63"/>
    <mergeCell ref="AA85:AJ85"/>
  </mergeCells>
  <dataValidations xWindow="1076" yWindow="523" count="17">
    <dataValidation allowBlank="1" showInputMessage="1" showErrorMessage="1" promptTitle="FAVOR DIGITE" prompt="EL NUMERO DE OFICINAS ADICIONALES - SECTOR FINANCIERO._x000a_ _x000a_GRACIAS" sqref="E20"/>
    <dataValidation type="list" allowBlank="1" showInputMessage="1" showErrorMessage="1" sqref="N12">
      <formula1>$V$1:$V$4</formula1>
    </dataValidation>
    <dataValidation allowBlank="1" showInputMessage="1" showErrorMessage="1" promptTitle="Señor Contribuyente Ocasional:" prompt="Parágrafo 5º, art. 75º, Acuerdo 025 2008: Quienes desarrollen actividades ocasionales de comercio o de servicios, pagarán el diez por ciento (10%) de un salario mínimo legal mensual vigente." sqref="K22 K13:K17"/>
    <dataValidation type="textLength" allowBlank="1" showInputMessage="1" showErrorMessage="1" promptTitle="Señor usuari¨:" prompt="Si Su establecimiento de negocio estuvo abierto menos de 12 meses, sólo debe cancelar el promedio del año gravable, conforme al artículo 56º del Acuerdo 025 de 2008 (Estatuto de Rentas Municipales). Es decir, los meses realmente abierto._x000a_Gracias!!!" sqref="D25 D32">
      <formula1>2</formula1>
      <formula2>2</formula2>
    </dataValidation>
    <dataValidation type="decimal" allowBlank="1" showInputMessage="1" showErrorMessage="1" promptTitle="Señor Usuario!!" prompt="FAVOR DIGITE LA CANTIDAD DE MESES QUE SU NEGOCIO PERMANECIO ABIERTO DURANTE EL AÑO FISCAL A DECLARAR" sqref="F25 F32">
      <formula1>1</formula1>
      <formula2>12</formula2>
    </dataValidation>
    <dataValidation type="list" allowBlank="1" showInputMessage="1" showErrorMessage="1" promptTitle="Señor Contribuyente" prompt="Si está en Régimen Simplificado favor Digite SI. _x000a_De lo Contratio escriba NO._x000a_Gracias !!!" sqref="E13">
      <formula1>$A$100:$A$101</formula1>
    </dataValidation>
    <dataValidation allowBlank="1" showInputMessage="1" showErrorMessage="1" promptTitle="Señor Contribuyente!!" prompt="SI SU ACTIVIDAD ES UNA SOLA_x000a_FAVOR Digite el valor redondeado  a Miles. _x000a__x000a_Pero si tiene más de dos actividades favor no diligenciar este campo Utilice el de TOTAL INGRESOS ACTIVIDAD PPAL (Q16)_x000a_Gracias!!" sqref="R14"/>
    <dataValidation type="list" allowBlank="1" showInputMessage="1" showErrorMessage="1" promptTitle="Señor Contyribuyente!!" sqref="H22:J22">
      <formula1>$AF$1:$AF$6</formula1>
    </dataValidation>
    <dataValidation operator="notBetween" allowBlank="1" showInputMessage="1" showErrorMessage="1" promptTitle="Favor Digite el campo fecha así:" prompt="DD-MM-AAAA_x000a__x000a_Gracias!!!" sqref="R4:T4"/>
    <dataValidation allowBlank="1" showInputMessage="1" showErrorMessage="1" promptTitle="Señor Comerciante!!" prompt="Sólo Digite en esta Celda Si son Actividades de:_x000a_* Vendedores Estacionarios_x000a_* Vendedores Ocasionales_x000a_* Vendedores Ambulantes_x000a_Gracias !!" sqref="R22:U23"/>
    <dataValidation allowBlank="1" showInputMessage="1" showErrorMessage="1" promptTitle="Señor Contribuyente !!" prompt="SI NO CONOCE DICHO CÓDIGO, FAVOR DEJE EL ESPACIO EN BLANCO._x000a__x000a_Gracias !!_x000a_" sqref="R3:T3"/>
    <dataValidation type="list" allowBlank="1" showInputMessage="1" showErrorMessage="1" promptTitle="Señor Contribuyente !!" prompt="Favor Digite el o los trimestres a liquidar de 1 a 3_x000a__x000a_GRACIAS !!!" sqref="V40">
      <formula1>$AD$1:$AD$5</formula1>
    </dataValidation>
    <dataValidation allowBlank="1" showInputMessage="1" showErrorMessage="1" promptTitle="Señor Contribuyente!!" prompt="SI SU ACTIVIDAD ES UNA SOLA_x000a_FAVOR Digite el valor redondeado  a Miles. En la casilla R16, Ingresos Act. Ppal._x000a_Pero si tiene más de dos actividades favor no diligenciar este campo Utilice el de TOTAL INGRESOS ACTIVIDAD PPAL (Q16)_x000a_Gracias!!" sqref="R13:U13"/>
    <dataValidation type="list" allowBlank="1" showInputMessage="1" showErrorMessage="1" promptTitle="Señor Contribuyente" prompt="Favor Digitar _x000a_SI o  NO_x000a_Gracias" sqref="G18">
      <formula1>$Z$6:$Z$7</formula1>
    </dataValidation>
    <dataValidation type="list" allowBlank="1" showInputMessage="1" showErrorMessage="1" promptTitle="Señor Contribuyente!!" prompt="Si va a pagar ya Favor Escriba SI_x000a_Si va a pagar despues Favor Escriba NO_x000a_Gracias!!" sqref="J40">
      <formula1>$Z$6:$Z$6</formula1>
    </dataValidation>
    <dataValidation allowBlank="1" showErrorMessage="1" sqref="H18:K18"/>
    <dataValidation type="list" allowBlank="1" showInputMessage="1" showErrorMessage="1" errorTitle="ESTIMADO CONTRIBUYENTE!!" error="Favor Revise si su Actrividad corresponde a las relacionadas en su RUT; o la Resolución 0139 2012.  O FAVOR ACTUALICE SU RUT, Y EVITESE SANCIONES._x000a_GRACIAS !!" sqref="H13:J17">
      <formula1>$BB$2:$BB$497</formula1>
    </dataValidation>
  </dataValidations>
  <pageMargins left="0.62992125984251968" right="0" top="0.39370078740157483" bottom="0.19685039370078741" header="0.31496062992125984" footer="0.31496062992125984"/>
  <pageSetup scale="63"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3729" r:id="rId4" name="Check Box 1">
              <controlPr defaultSize="0" autoFill="0" autoLine="0" autoPict="0">
                <anchor moveWithCells="1">
                  <from>
                    <xdr:col>22</xdr:col>
                    <xdr:colOff>114300</xdr:colOff>
                    <xdr:row>61</xdr:row>
                    <xdr:rowOff>9525</xdr:rowOff>
                  </from>
                  <to>
                    <xdr:col>23</xdr:col>
                    <xdr:colOff>142875</xdr:colOff>
                    <xdr:row>62</xdr:row>
                    <xdr:rowOff>19050</xdr:rowOff>
                  </to>
                </anchor>
              </controlPr>
            </control>
          </mc:Choice>
        </mc:AlternateContent>
        <mc:AlternateContent xmlns:mc="http://schemas.openxmlformats.org/markup-compatibility/2006">
          <mc:Choice Requires="x14">
            <control shapeId="73730" r:id="rId5" name="Check Box 2">
              <controlPr defaultSize="0" autoFill="0" autoLine="0" autoPict="0">
                <anchor moveWithCells="1">
                  <from>
                    <xdr:col>26</xdr:col>
                    <xdr:colOff>95250</xdr:colOff>
                    <xdr:row>61</xdr:row>
                    <xdr:rowOff>9525</xdr:rowOff>
                  </from>
                  <to>
                    <xdr:col>28</xdr:col>
                    <xdr:colOff>9525</xdr:colOff>
                    <xdr:row>62</xdr:row>
                    <xdr:rowOff>19050</xdr:rowOff>
                  </to>
                </anchor>
              </controlPr>
            </control>
          </mc:Choice>
        </mc:AlternateContent>
        <mc:AlternateContent xmlns:mc="http://schemas.openxmlformats.org/markup-compatibility/2006">
          <mc:Choice Requires="x14">
            <control shapeId="73731" r:id="rId6" name="Check Box 3">
              <controlPr defaultSize="0" autoFill="0" autoLine="0" autoPict="0">
                <anchor moveWithCells="1">
                  <from>
                    <xdr:col>28</xdr:col>
                    <xdr:colOff>76200</xdr:colOff>
                    <xdr:row>61</xdr:row>
                    <xdr:rowOff>28575</xdr:rowOff>
                  </from>
                  <to>
                    <xdr:col>29</xdr:col>
                    <xdr:colOff>66675</xdr:colOff>
                    <xdr:row>61</xdr:row>
                    <xdr:rowOff>152400</xdr:rowOff>
                  </to>
                </anchor>
              </controlPr>
            </control>
          </mc:Choice>
        </mc:AlternateContent>
        <mc:AlternateContent xmlns:mc="http://schemas.openxmlformats.org/markup-compatibility/2006">
          <mc:Choice Requires="x14">
            <control shapeId="73732" r:id="rId7" name="Check Box 4">
              <controlPr defaultSize="0" autoFill="0" autoLine="0" autoPict="0">
                <anchor moveWithCells="1">
                  <from>
                    <xdr:col>30</xdr:col>
                    <xdr:colOff>104775</xdr:colOff>
                    <xdr:row>61</xdr:row>
                    <xdr:rowOff>0</xdr:rowOff>
                  </from>
                  <to>
                    <xdr:col>31</xdr:col>
                    <xdr:colOff>142875</xdr:colOff>
                    <xdr:row>62</xdr:row>
                    <xdr:rowOff>9525</xdr:rowOff>
                  </to>
                </anchor>
              </controlPr>
            </control>
          </mc:Choice>
        </mc:AlternateContent>
        <mc:AlternateContent xmlns:mc="http://schemas.openxmlformats.org/markup-compatibility/2006">
          <mc:Choice Requires="x14">
            <control shapeId="73733" r:id="rId8" name="Check Box 5">
              <controlPr defaultSize="0" autoFill="0" autoLine="0" autoPict="0">
                <anchor moveWithCells="1">
                  <from>
                    <xdr:col>32</xdr:col>
                    <xdr:colOff>123825</xdr:colOff>
                    <xdr:row>61</xdr:row>
                    <xdr:rowOff>9525</xdr:rowOff>
                  </from>
                  <to>
                    <xdr:col>33</xdr:col>
                    <xdr:colOff>133350</xdr:colOff>
                    <xdr:row>62</xdr:row>
                    <xdr:rowOff>19050</xdr:rowOff>
                  </to>
                </anchor>
              </controlPr>
            </control>
          </mc:Choice>
        </mc:AlternateContent>
        <mc:AlternateContent xmlns:mc="http://schemas.openxmlformats.org/markup-compatibility/2006">
          <mc:Choice Requires="x14">
            <control shapeId="73734" r:id="rId9" name="Check Box 6">
              <controlPr defaultSize="0" autoFill="0" autoLine="0" autoPict="0">
                <anchor moveWithCells="1">
                  <from>
                    <xdr:col>34</xdr:col>
                    <xdr:colOff>104775</xdr:colOff>
                    <xdr:row>61</xdr:row>
                    <xdr:rowOff>0</xdr:rowOff>
                  </from>
                  <to>
                    <xdr:col>35</xdr:col>
                    <xdr:colOff>114300</xdr:colOff>
                    <xdr:row>62</xdr:row>
                    <xdr:rowOff>9525</xdr:rowOff>
                  </to>
                </anchor>
              </controlPr>
            </control>
          </mc:Choice>
        </mc:AlternateContent>
        <mc:AlternateContent xmlns:mc="http://schemas.openxmlformats.org/markup-compatibility/2006">
          <mc:Choice Requires="x14">
            <control shapeId="73735" r:id="rId10" name="Check Box 7">
              <controlPr defaultSize="0" autoFill="0" autoLine="0" autoPict="0">
                <anchor moveWithCells="1">
                  <from>
                    <xdr:col>24</xdr:col>
                    <xdr:colOff>104775</xdr:colOff>
                    <xdr:row>61</xdr:row>
                    <xdr:rowOff>9525</xdr:rowOff>
                  </from>
                  <to>
                    <xdr:col>25</xdr:col>
                    <xdr:colOff>200025</xdr:colOff>
                    <xdr:row>62</xdr:row>
                    <xdr:rowOff>19050</xdr:rowOff>
                  </to>
                </anchor>
              </controlPr>
            </control>
          </mc:Choice>
        </mc:AlternateContent>
        <mc:AlternateContent xmlns:mc="http://schemas.openxmlformats.org/markup-compatibility/2006">
          <mc:Choice Requires="x14">
            <control shapeId="73736" r:id="rId11" name="Check Box 8">
              <controlPr defaultSize="0" autoFill="0" autoLine="0" autoPict="0">
                <anchor moveWithCells="1">
                  <from>
                    <xdr:col>9</xdr:col>
                    <xdr:colOff>38100</xdr:colOff>
                    <xdr:row>61</xdr:row>
                    <xdr:rowOff>123825</xdr:rowOff>
                  </from>
                  <to>
                    <xdr:col>10</xdr:col>
                    <xdr:colOff>9525</xdr:colOff>
                    <xdr:row>63</xdr:row>
                    <xdr:rowOff>9525</xdr:rowOff>
                  </to>
                </anchor>
              </controlPr>
            </control>
          </mc:Choice>
        </mc:AlternateContent>
        <mc:AlternateContent xmlns:mc="http://schemas.openxmlformats.org/markup-compatibility/2006">
          <mc:Choice Requires="x14">
            <control shapeId="73737" r:id="rId12" name="Check Box 9">
              <controlPr defaultSize="0" autoFill="0" autoLine="0" autoPict="0">
                <anchor moveWithCells="1">
                  <from>
                    <xdr:col>15</xdr:col>
                    <xdr:colOff>28575</xdr:colOff>
                    <xdr:row>61</xdr:row>
                    <xdr:rowOff>133350</xdr:rowOff>
                  </from>
                  <to>
                    <xdr:col>15</xdr:col>
                    <xdr:colOff>314325</xdr:colOff>
                    <xdr:row>63</xdr:row>
                    <xdr:rowOff>0</xdr:rowOff>
                  </to>
                </anchor>
              </controlPr>
            </control>
          </mc:Choice>
        </mc:AlternateContent>
        <mc:AlternateContent xmlns:mc="http://schemas.openxmlformats.org/markup-compatibility/2006">
          <mc:Choice Requires="x14">
            <control shapeId="73738" r:id="rId13" name="Check Box 10">
              <controlPr defaultSize="0" autoFill="0" autoLine="0" autoPict="0">
                <anchor moveWithCells="1">
                  <from>
                    <xdr:col>11</xdr:col>
                    <xdr:colOff>323850</xdr:colOff>
                    <xdr:row>61</xdr:row>
                    <xdr:rowOff>142875</xdr:rowOff>
                  </from>
                  <to>
                    <xdr:col>13</xdr:col>
                    <xdr:colOff>57150</xdr:colOff>
                    <xdr:row>63</xdr:row>
                    <xdr:rowOff>9525</xdr:rowOff>
                  </to>
                </anchor>
              </controlPr>
            </control>
          </mc:Choice>
        </mc:AlternateContent>
        <mc:AlternateContent xmlns:mc="http://schemas.openxmlformats.org/markup-compatibility/2006">
          <mc:Choice Requires="x14">
            <control shapeId="73739" r:id="rId14" name="Check Box 11">
              <controlPr defaultSize="0" autoFill="0" autoLine="0" autoPict="0">
                <anchor moveWithCells="1">
                  <from>
                    <xdr:col>4</xdr:col>
                    <xdr:colOff>19050</xdr:colOff>
                    <xdr:row>64</xdr:row>
                    <xdr:rowOff>38100</xdr:rowOff>
                  </from>
                  <to>
                    <xdr:col>4</xdr:col>
                    <xdr:colOff>304800</xdr:colOff>
                    <xdr:row>64</xdr:row>
                    <xdr:rowOff>228600</xdr:rowOff>
                  </to>
                </anchor>
              </controlPr>
            </control>
          </mc:Choice>
        </mc:AlternateContent>
        <mc:AlternateContent xmlns:mc="http://schemas.openxmlformats.org/markup-compatibility/2006">
          <mc:Choice Requires="x14">
            <control shapeId="73740" r:id="rId15" name="Check Box 12">
              <controlPr defaultSize="0" autoFill="0" autoLine="0" autoPict="0">
                <anchor moveWithCells="1">
                  <from>
                    <xdr:col>6</xdr:col>
                    <xdr:colOff>19050</xdr:colOff>
                    <xdr:row>64</xdr:row>
                    <xdr:rowOff>38100</xdr:rowOff>
                  </from>
                  <to>
                    <xdr:col>7</xdr:col>
                    <xdr:colOff>47625</xdr:colOff>
                    <xdr:row>64</xdr:row>
                    <xdr:rowOff>228600</xdr:rowOff>
                  </to>
                </anchor>
              </controlPr>
            </control>
          </mc:Choice>
        </mc:AlternateContent>
        <mc:AlternateContent xmlns:mc="http://schemas.openxmlformats.org/markup-compatibility/2006">
          <mc:Choice Requires="x14">
            <control shapeId="73741" r:id="rId16" name="Check Box 13">
              <controlPr defaultSize="0" autoFill="0" autoLine="0" autoPict="0">
                <anchor moveWithCells="1">
                  <from>
                    <xdr:col>8</xdr:col>
                    <xdr:colOff>19050</xdr:colOff>
                    <xdr:row>64</xdr:row>
                    <xdr:rowOff>38100</xdr:rowOff>
                  </from>
                  <to>
                    <xdr:col>9</xdr:col>
                    <xdr:colOff>19050</xdr:colOff>
                    <xdr:row>64</xdr:row>
                    <xdr:rowOff>228600</xdr:rowOff>
                  </to>
                </anchor>
              </controlPr>
            </control>
          </mc:Choice>
        </mc:AlternateContent>
        <mc:AlternateContent xmlns:mc="http://schemas.openxmlformats.org/markup-compatibility/2006">
          <mc:Choice Requires="x14">
            <control shapeId="73742" r:id="rId17" name="Check Box 14">
              <controlPr defaultSize="0" autoFill="0" autoLine="0" autoPict="0">
                <anchor moveWithCells="1">
                  <from>
                    <xdr:col>10</xdr:col>
                    <xdr:colOff>19050</xdr:colOff>
                    <xdr:row>64</xdr:row>
                    <xdr:rowOff>38100</xdr:rowOff>
                  </from>
                  <to>
                    <xdr:col>10</xdr:col>
                    <xdr:colOff>304800</xdr:colOff>
                    <xdr:row>64</xdr:row>
                    <xdr:rowOff>228600</xdr:rowOff>
                  </to>
                </anchor>
              </controlPr>
            </control>
          </mc:Choice>
        </mc:AlternateContent>
        <mc:AlternateContent xmlns:mc="http://schemas.openxmlformats.org/markup-compatibility/2006">
          <mc:Choice Requires="x14">
            <control shapeId="73743" r:id="rId18" name="Check Box 15">
              <controlPr defaultSize="0" autoFill="0" autoLine="0" autoPict="0">
                <anchor moveWithCells="1">
                  <from>
                    <xdr:col>35</xdr:col>
                    <xdr:colOff>9525</xdr:colOff>
                    <xdr:row>64</xdr:row>
                    <xdr:rowOff>28575</xdr:rowOff>
                  </from>
                  <to>
                    <xdr:col>36</xdr:col>
                    <xdr:colOff>19050</xdr:colOff>
                    <xdr:row>64</xdr:row>
                    <xdr:rowOff>209550</xdr:rowOff>
                  </to>
                </anchor>
              </controlPr>
            </control>
          </mc:Choice>
        </mc:AlternateContent>
        <mc:AlternateContent xmlns:mc="http://schemas.openxmlformats.org/markup-compatibility/2006">
          <mc:Choice Requires="x14">
            <control shapeId="73744" r:id="rId19" name="Check Box 16">
              <controlPr defaultSize="0" autoFill="0" autoLine="0" autoPict="0">
                <anchor moveWithCells="1">
                  <from>
                    <xdr:col>13</xdr:col>
                    <xdr:colOff>76200</xdr:colOff>
                    <xdr:row>96</xdr:row>
                    <xdr:rowOff>47625</xdr:rowOff>
                  </from>
                  <to>
                    <xdr:col>13</xdr:col>
                    <xdr:colOff>361950</xdr:colOff>
                    <xdr:row>97</xdr:row>
                    <xdr:rowOff>9525</xdr:rowOff>
                  </to>
                </anchor>
              </controlPr>
            </control>
          </mc:Choice>
        </mc:AlternateContent>
        <mc:AlternateContent xmlns:mc="http://schemas.openxmlformats.org/markup-compatibility/2006">
          <mc:Choice Requires="x14">
            <control shapeId="73745" r:id="rId20" name="Check Box 17">
              <controlPr defaultSize="0" autoFill="0" autoLine="0" autoPict="0">
                <anchor moveWithCells="1">
                  <from>
                    <xdr:col>18</xdr:col>
                    <xdr:colOff>57150</xdr:colOff>
                    <xdr:row>96</xdr:row>
                    <xdr:rowOff>47625</xdr:rowOff>
                  </from>
                  <to>
                    <xdr:col>19</xdr:col>
                    <xdr:colOff>0</xdr:colOff>
                    <xdr:row>97</xdr:row>
                    <xdr:rowOff>9525</xdr:rowOff>
                  </to>
                </anchor>
              </controlPr>
            </control>
          </mc:Choice>
        </mc:AlternateContent>
        <mc:AlternateContent xmlns:mc="http://schemas.openxmlformats.org/markup-compatibility/2006">
          <mc:Choice Requires="x14">
            <control shapeId="73746" r:id="rId21" name="Check Box 18">
              <controlPr defaultSize="0" autoFill="0" autoLine="0" autoPict="0">
                <anchor moveWithCells="1">
                  <from>
                    <xdr:col>2</xdr:col>
                    <xdr:colOff>219075</xdr:colOff>
                    <xdr:row>112</xdr:row>
                    <xdr:rowOff>0</xdr:rowOff>
                  </from>
                  <to>
                    <xdr:col>3</xdr:col>
                    <xdr:colOff>266700</xdr:colOff>
                    <xdr:row>112</xdr:row>
                    <xdr:rowOff>180975</xdr:rowOff>
                  </to>
                </anchor>
              </controlPr>
            </control>
          </mc:Choice>
        </mc:AlternateContent>
        <mc:AlternateContent xmlns:mc="http://schemas.openxmlformats.org/markup-compatibility/2006">
          <mc:Choice Requires="x14">
            <control shapeId="73747" r:id="rId22" name="Check Box 19">
              <controlPr defaultSize="0" autoFill="0" autoLine="0" autoPict="0">
                <anchor moveWithCells="1">
                  <from>
                    <xdr:col>4</xdr:col>
                    <xdr:colOff>219075</xdr:colOff>
                    <xdr:row>112</xdr:row>
                    <xdr:rowOff>0</xdr:rowOff>
                  </from>
                  <to>
                    <xdr:col>5</xdr:col>
                    <xdr:colOff>76200</xdr:colOff>
                    <xdr:row>112</xdr:row>
                    <xdr:rowOff>180975</xdr:rowOff>
                  </to>
                </anchor>
              </controlPr>
            </control>
          </mc:Choice>
        </mc:AlternateContent>
        <mc:AlternateContent xmlns:mc="http://schemas.openxmlformats.org/markup-compatibility/2006">
          <mc:Choice Requires="x14">
            <control shapeId="73748" r:id="rId23" name="Check Box 20">
              <controlPr defaultSize="0" autoFill="0" autoLine="0" autoPict="0">
                <anchor moveWithCells="1">
                  <from>
                    <xdr:col>6</xdr:col>
                    <xdr:colOff>219075</xdr:colOff>
                    <xdr:row>112</xdr:row>
                    <xdr:rowOff>0</xdr:rowOff>
                  </from>
                  <to>
                    <xdr:col>7</xdr:col>
                    <xdr:colOff>247650</xdr:colOff>
                    <xdr:row>112</xdr:row>
                    <xdr:rowOff>180975</xdr:rowOff>
                  </to>
                </anchor>
              </controlPr>
            </control>
          </mc:Choice>
        </mc:AlternateContent>
        <mc:AlternateContent xmlns:mc="http://schemas.openxmlformats.org/markup-compatibility/2006">
          <mc:Choice Requires="x14">
            <control shapeId="73749" r:id="rId24" name="Check Box 21">
              <controlPr defaultSize="0" autoFill="0" autoLine="0" autoPict="0">
                <anchor moveWithCells="1">
                  <from>
                    <xdr:col>15</xdr:col>
                    <xdr:colOff>47625</xdr:colOff>
                    <xdr:row>112</xdr:row>
                    <xdr:rowOff>0</xdr:rowOff>
                  </from>
                  <to>
                    <xdr:col>16</xdr:col>
                    <xdr:colOff>0</xdr:colOff>
                    <xdr:row>112</xdr:row>
                    <xdr:rowOff>180975</xdr:rowOff>
                  </to>
                </anchor>
              </controlPr>
            </control>
          </mc:Choice>
        </mc:AlternateContent>
        <mc:AlternateContent xmlns:mc="http://schemas.openxmlformats.org/markup-compatibility/2006">
          <mc:Choice Requires="x14">
            <control shapeId="73750" r:id="rId25" name="Check Box 22">
              <controlPr defaultSize="0" autoFill="0" autoLine="0" autoPict="0">
                <anchor moveWithCells="1">
                  <from>
                    <xdr:col>16</xdr:col>
                    <xdr:colOff>209550</xdr:colOff>
                    <xdr:row>112</xdr:row>
                    <xdr:rowOff>0</xdr:rowOff>
                  </from>
                  <to>
                    <xdr:col>17</xdr:col>
                    <xdr:colOff>57150</xdr:colOff>
                    <xdr:row>112</xdr:row>
                    <xdr:rowOff>180975</xdr:rowOff>
                  </to>
                </anchor>
              </controlPr>
            </control>
          </mc:Choice>
        </mc:AlternateContent>
        <mc:AlternateContent xmlns:mc="http://schemas.openxmlformats.org/markup-compatibility/2006">
          <mc:Choice Requires="x14">
            <control shapeId="73751" r:id="rId26" name="Check Box 23">
              <controlPr defaultSize="0" autoFill="0" autoLine="0" autoPict="0">
                <anchor moveWithCells="1">
                  <from>
                    <xdr:col>18</xdr:col>
                    <xdr:colOff>190500</xdr:colOff>
                    <xdr:row>112</xdr:row>
                    <xdr:rowOff>0</xdr:rowOff>
                  </from>
                  <to>
                    <xdr:col>19</xdr:col>
                    <xdr:colOff>123825</xdr:colOff>
                    <xdr:row>112</xdr:row>
                    <xdr:rowOff>180975</xdr:rowOff>
                  </to>
                </anchor>
              </controlPr>
            </control>
          </mc:Choice>
        </mc:AlternateContent>
        <mc:AlternateContent xmlns:mc="http://schemas.openxmlformats.org/markup-compatibility/2006">
          <mc:Choice Requires="x14">
            <control shapeId="73752" r:id="rId27" name="Check Box 24">
              <controlPr defaultSize="0" autoFill="0" autoLine="0" autoPict="0">
                <anchor moveWithCells="1">
                  <from>
                    <xdr:col>27</xdr:col>
                    <xdr:colOff>0</xdr:colOff>
                    <xdr:row>64</xdr:row>
                    <xdr:rowOff>38100</xdr:rowOff>
                  </from>
                  <to>
                    <xdr:col>28</xdr:col>
                    <xdr:colOff>123825</xdr:colOff>
                    <xdr:row>64</xdr:row>
                    <xdr:rowOff>228600</xdr:rowOff>
                  </to>
                </anchor>
              </controlPr>
            </control>
          </mc:Choice>
        </mc:AlternateContent>
        <mc:AlternateContent xmlns:mc="http://schemas.openxmlformats.org/markup-compatibility/2006">
          <mc:Choice Requires="x14">
            <control shapeId="73753" r:id="rId28" name="Check Box 25">
              <controlPr defaultSize="0" autoFill="0" autoLine="0" autoPict="0">
                <anchor moveWithCells="1">
                  <from>
                    <xdr:col>22</xdr:col>
                    <xdr:colOff>123825</xdr:colOff>
                    <xdr:row>61</xdr:row>
                    <xdr:rowOff>9525</xdr:rowOff>
                  </from>
                  <to>
                    <xdr:col>23</xdr:col>
                    <xdr:colOff>142875</xdr:colOff>
                    <xdr:row>62</xdr:row>
                    <xdr:rowOff>19050</xdr:rowOff>
                  </to>
                </anchor>
              </controlPr>
            </control>
          </mc:Choice>
        </mc:AlternateContent>
        <mc:AlternateContent xmlns:mc="http://schemas.openxmlformats.org/markup-compatibility/2006">
          <mc:Choice Requires="x14">
            <control shapeId="73754" r:id="rId29" name="Check Box 26">
              <controlPr defaultSize="0" autoFill="0" autoLine="0" autoPict="0">
                <anchor moveWithCells="1">
                  <from>
                    <xdr:col>26</xdr:col>
                    <xdr:colOff>95250</xdr:colOff>
                    <xdr:row>61</xdr:row>
                    <xdr:rowOff>9525</xdr:rowOff>
                  </from>
                  <to>
                    <xdr:col>28</xdr:col>
                    <xdr:colOff>9525</xdr:colOff>
                    <xdr:row>62</xdr:row>
                    <xdr:rowOff>19050</xdr:rowOff>
                  </to>
                </anchor>
              </controlPr>
            </control>
          </mc:Choice>
        </mc:AlternateContent>
        <mc:AlternateContent xmlns:mc="http://schemas.openxmlformats.org/markup-compatibility/2006">
          <mc:Choice Requires="x14">
            <control shapeId="73755" r:id="rId30" name="Check Box 27">
              <controlPr defaultSize="0" autoFill="0" autoLine="0" autoPict="0">
                <anchor moveWithCells="1">
                  <from>
                    <xdr:col>28</xdr:col>
                    <xdr:colOff>76200</xdr:colOff>
                    <xdr:row>61</xdr:row>
                    <xdr:rowOff>28575</xdr:rowOff>
                  </from>
                  <to>
                    <xdr:col>29</xdr:col>
                    <xdr:colOff>66675</xdr:colOff>
                    <xdr:row>61</xdr:row>
                    <xdr:rowOff>152400</xdr:rowOff>
                  </to>
                </anchor>
              </controlPr>
            </control>
          </mc:Choice>
        </mc:AlternateContent>
        <mc:AlternateContent xmlns:mc="http://schemas.openxmlformats.org/markup-compatibility/2006">
          <mc:Choice Requires="x14">
            <control shapeId="73756" r:id="rId31" name="Check Box 28">
              <controlPr defaultSize="0" autoFill="0" autoLine="0" autoPict="0">
                <anchor moveWithCells="1">
                  <from>
                    <xdr:col>30</xdr:col>
                    <xdr:colOff>104775</xdr:colOff>
                    <xdr:row>61</xdr:row>
                    <xdr:rowOff>0</xdr:rowOff>
                  </from>
                  <to>
                    <xdr:col>31</xdr:col>
                    <xdr:colOff>142875</xdr:colOff>
                    <xdr:row>62</xdr:row>
                    <xdr:rowOff>9525</xdr:rowOff>
                  </to>
                </anchor>
              </controlPr>
            </control>
          </mc:Choice>
        </mc:AlternateContent>
        <mc:AlternateContent xmlns:mc="http://schemas.openxmlformats.org/markup-compatibility/2006">
          <mc:Choice Requires="x14">
            <control shapeId="73757" r:id="rId32" name="Check Box 29">
              <controlPr defaultSize="0" autoFill="0" autoLine="0" autoPict="0">
                <anchor moveWithCells="1">
                  <from>
                    <xdr:col>32</xdr:col>
                    <xdr:colOff>123825</xdr:colOff>
                    <xdr:row>61</xdr:row>
                    <xdr:rowOff>9525</xdr:rowOff>
                  </from>
                  <to>
                    <xdr:col>33</xdr:col>
                    <xdr:colOff>133350</xdr:colOff>
                    <xdr:row>62</xdr:row>
                    <xdr:rowOff>19050</xdr:rowOff>
                  </to>
                </anchor>
              </controlPr>
            </control>
          </mc:Choice>
        </mc:AlternateContent>
        <mc:AlternateContent xmlns:mc="http://schemas.openxmlformats.org/markup-compatibility/2006">
          <mc:Choice Requires="x14">
            <control shapeId="73758" r:id="rId33" name="Check Box 30">
              <controlPr defaultSize="0" autoFill="0" autoLine="0" autoPict="0">
                <anchor moveWithCells="1">
                  <from>
                    <xdr:col>34</xdr:col>
                    <xdr:colOff>104775</xdr:colOff>
                    <xdr:row>61</xdr:row>
                    <xdr:rowOff>0</xdr:rowOff>
                  </from>
                  <to>
                    <xdr:col>35</xdr:col>
                    <xdr:colOff>114300</xdr:colOff>
                    <xdr:row>62</xdr:row>
                    <xdr:rowOff>9525</xdr:rowOff>
                  </to>
                </anchor>
              </controlPr>
            </control>
          </mc:Choice>
        </mc:AlternateContent>
        <mc:AlternateContent xmlns:mc="http://schemas.openxmlformats.org/markup-compatibility/2006">
          <mc:Choice Requires="x14">
            <control shapeId="73759" r:id="rId34" name="Check Box 31">
              <controlPr defaultSize="0" autoFill="0" autoLine="0" autoPict="0">
                <anchor moveWithCells="1">
                  <from>
                    <xdr:col>24</xdr:col>
                    <xdr:colOff>104775</xdr:colOff>
                    <xdr:row>61</xdr:row>
                    <xdr:rowOff>9525</xdr:rowOff>
                  </from>
                  <to>
                    <xdr:col>25</xdr:col>
                    <xdr:colOff>200025</xdr:colOff>
                    <xdr:row>62</xdr:row>
                    <xdr:rowOff>19050</xdr:rowOff>
                  </to>
                </anchor>
              </controlPr>
            </control>
          </mc:Choice>
        </mc:AlternateContent>
        <mc:AlternateContent xmlns:mc="http://schemas.openxmlformats.org/markup-compatibility/2006">
          <mc:Choice Requires="x14">
            <control shapeId="73761" r:id="rId35" name="Check Box 33">
              <controlPr defaultSize="0" autoFill="0" autoLine="0" autoPict="0">
                <anchor moveWithCells="1">
                  <from>
                    <xdr:col>4</xdr:col>
                    <xdr:colOff>19050</xdr:colOff>
                    <xdr:row>64</xdr:row>
                    <xdr:rowOff>38100</xdr:rowOff>
                  </from>
                  <to>
                    <xdr:col>4</xdr:col>
                    <xdr:colOff>304800</xdr:colOff>
                    <xdr:row>64</xdr:row>
                    <xdr:rowOff>228600</xdr:rowOff>
                  </to>
                </anchor>
              </controlPr>
            </control>
          </mc:Choice>
        </mc:AlternateContent>
        <mc:AlternateContent xmlns:mc="http://schemas.openxmlformats.org/markup-compatibility/2006">
          <mc:Choice Requires="x14">
            <control shapeId="73762" r:id="rId36" name="Check Box 34">
              <controlPr defaultSize="0" autoFill="0" autoLine="0" autoPict="0">
                <anchor moveWithCells="1">
                  <from>
                    <xdr:col>6</xdr:col>
                    <xdr:colOff>19050</xdr:colOff>
                    <xdr:row>64</xdr:row>
                    <xdr:rowOff>38100</xdr:rowOff>
                  </from>
                  <to>
                    <xdr:col>7</xdr:col>
                    <xdr:colOff>47625</xdr:colOff>
                    <xdr:row>64</xdr:row>
                    <xdr:rowOff>228600</xdr:rowOff>
                  </to>
                </anchor>
              </controlPr>
            </control>
          </mc:Choice>
        </mc:AlternateContent>
        <mc:AlternateContent xmlns:mc="http://schemas.openxmlformats.org/markup-compatibility/2006">
          <mc:Choice Requires="x14">
            <control shapeId="73763" r:id="rId37" name="Check Box 35">
              <controlPr defaultSize="0" autoFill="0" autoLine="0" autoPict="0">
                <anchor moveWithCells="1">
                  <from>
                    <xdr:col>8</xdr:col>
                    <xdr:colOff>19050</xdr:colOff>
                    <xdr:row>64</xdr:row>
                    <xdr:rowOff>38100</xdr:rowOff>
                  </from>
                  <to>
                    <xdr:col>9</xdr:col>
                    <xdr:colOff>19050</xdr:colOff>
                    <xdr:row>64</xdr:row>
                    <xdr:rowOff>228600</xdr:rowOff>
                  </to>
                </anchor>
              </controlPr>
            </control>
          </mc:Choice>
        </mc:AlternateContent>
        <mc:AlternateContent xmlns:mc="http://schemas.openxmlformats.org/markup-compatibility/2006">
          <mc:Choice Requires="x14">
            <control shapeId="73764" r:id="rId38" name="Check Box 36">
              <controlPr defaultSize="0" autoFill="0" autoLine="0" autoPict="0">
                <anchor moveWithCells="1">
                  <from>
                    <xdr:col>10</xdr:col>
                    <xdr:colOff>19050</xdr:colOff>
                    <xdr:row>64</xdr:row>
                    <xdr:rowOff>38100</xdr:rowOff>
                  </from>
                  <to>
                    <xdr:col>10</xdr:col>
                    <xdr:colOff>304800</xdr:colOff>
                    <xdr:row>64</xdr:row>
                    <xdr:rowOff>228600</xdr:rowOff>
                  </to>
                </anchor>
              </controlPr>
            </control>
          </mc:Choice>
        </mc:AlternateContent>
        <mc:AlternateContent xmlns:mc="http://schemas.openxmlformats.org/markup-compatibility/2006">
          <mc:Choice Requires="x14">
            <control shapeId="73765" r:id="rId39" name="Check Box 37">
              <controlPr defaultSize="0" autoFill="0" autoLine="0" autoPict="0">
                <anchor moveWithCells="1">
                  <from>
                    <xdr:col>35</xdr:col>
                    <xdr:colOff>9525</xdr:colOff>
                    <xdr:row>64</xdr:row>
                    <xdr:rowOff>28575</xdr:rowOff>
                  </from>
                  <to>
                    <xdr:col>36</xdr:col>
                    <xdr:colOff>19050</xdr:colOff>
                    <xdr:row>64</xdr:row>
                    <xdr:rowOff>209550</xdr:rowOff>
                  </to>
                </anchor>
              </controlPr>
            </control>
          </mc:Choice>
        </mc:AlternateContent>
        <mc:AlternateContent xmlns:mc="http://schemas.openxmlformats.org/markup-compatibility/2006">
          <mc:Choice Requires="x14">
            <control shapeId="73766" r:id="rId40" name="Check Box 38">
              <controlPr defaultSize="0" autoFill="0" autoLine="0" autoPict="0">
                <anchor moveWithCells="1">
                  <from>
                    <xdr:col>16</xdr:col>
                    <xdr:colOff>19050</xdr:colOff>
                    <xdr:row>96</xdr:row>
                    <xdr:rowOff>9525</xdr:rowOff>
                  </from>
                  <to>
                    <xdr:col>16</xdr:col>
                    <xdr:colOff>304800</xdr:colOff>
                    <xdr:row>96</xdr:row>
                    <xdr:rowOff>200025</xdr:rowOff>
                  </to>
                </anchor>
              </controlPr>
            </control>
          </mc:Choice>
        </mc:AlternateContent>
        <mc:AlternateContent xmlns:mc="http://schemas.openxmlformats.org/markup-compatibility/2006">
          <mc:Choice Requires="x14">
            <control shapeId="73767" r:id="rId41" name="Check Box 39">
              <controlPr defaultSize="0" autoFill="0" autoLine="0" autoPict="0">
                <anchor moveWithCells="1">
                  <from>
                    <xdr:col>2</xdr:col>
                    <xdr:colOff>219075</xdr:colOff>
                    <xdr:row>112</xdr:row>
                    <xdr:rowOff>0</xdr:rowOff>
                  </from>
                  <to>
                    <xdr:col>3</xdr:col>
                    <xdr:colOff>266700</xdr:colOff>
                    <xdr:row>112</xdr:row>
                    <xdr:rowOff>180975</xdr:rowOff>
                  </to>
                </anchor>
              </controlPr>
            </control>
          </mc:Choice>
        </mc:AlternateContent>
        <mc:AlternateContent xmlns:mc="http://schemas.openxmlformats.org/markup-compatibility/2006">
          <mc:Choice Requires="x14">
            <control shapeId="73768" r:id="rId42" name="Check Box 40">
              <controlPr defaultSize="0" autoFill="0" autoLine="0" autoPict="0">
                <anchor moveWithCells="1">
                  <from>
                    <xdr:col>4</xdr:col>
                    <xdr:colOff>219075</xdr:colOff>
                    <xdr:row>112</xdr:row>
                    <xdr:rowOff>0</xdr:rowOff>
                  </from>
                  <to>
                    <xdr:col>5</xdr:col>
                    <xdr:colOff>76200</xdr:colOff>
                    <xdr:row>112</xdr:row>
                    <xdr:rowOff>180975</xdr:rowOff>
                  </to>
                </anchor>
              </controlPr>
            </control>
          </mc:Choice>
        </mc:AlternateContent>
        <mc:AlternateContent xmlns:mc="http://schemas.openxmlformats.org/markup-compatibility/2006">
          <mc:Choice Requires="x14">
            <control shapeId="73769" r:id="rId43" name="Check Box 41">
              <controlPr defaultSize="0" autoFill="0" autoLine="0" autoPict="0">
                <anchor moveWithCells="1">
                  <from>
                    <xdr:col>6</xdr:col>
                    <xdr:colOff>219075</xdr:colOff>
                    <xdr:row>112</xdr:row>
                    <xdr:rowOff>0</xdr:rowOff>
                  </from>
                  <to>
                    <xdr:col>7</xdr:col>
                    <xdr:colOff>247650</xdr:colOff>
                    <xdr:row>112</xdr:row>
                    <xdr:rowOff>180975</xdr:rowOff>
                  </to>
                </anchor>
              </controlPr>
            </control>
          </mc:Choice>
        </mc:AlternateContent>
        <mc:AlternateContent xmlns:mc="http://schemas.openxmlformats.org/markup-compatibility/2006">
          <mc:Choice Requires="x14">
            <control shapeId="73770" r:id="rId44" name="Check Box 42">
              <controlPr defaultSize="0" autoFill="0" autoLine="0" autoPict="0">
                <anchor moveWithCells="1">
                  <from>
                    <xdr:col>15</xdr:col>
                    <xdr:colOff>47625</xdr:colOff>
                    <xdr:row>112</xdr:row>
                    <xdr:rowOff>0</xdr:rowOff>
                  </from>
                  <to>
                    <xdr:col>16</xdr:col>
                    <xdr:colOff>0</xdr:colOff>
                    <xdr:row>112</xdr:row>
                    <xdr:rowOff>180975</xdr:rowOff>
                  </to>
                </anchor>
              </controlPr>
            </control>
          </mc:Choice>
        </mc:AlternateContent>
        <mc:AlternateContent xmlns:mc="http://schemas.openxmlformats.org/markup-compatibility/2006">
          <mc:Choice Requires="x14">
            <control shapeId="73771" r:id="rId45" name="Check Box 43">
              <controlPr defaultSize="0" autoFill="0" autoLine="0" autoPict="0">
                <anchor moveWithCells="1">
                  <from>
                    <xdr:col>16</xdr:col>
                    <xdr:colOff>209550</xdr:colOff>
                    <xdr:row>112</xdr:row>
                    <xdr:rowOff>0</xdr:rowOff>
                  </from>
                  <to>
                    <xdr:col>17</xdr:col>
                    <xdr:colOff>57150</xdr:colOff>
                    <xdr:row>112</xdr:row>
                    <xdr:rowOff>180975</xdr:rowOff>
                  </to>
                </anchor>
              </controlPr>
            </control>
          </mc:Choice>
        </mc:AlternateContent>
        <mc:AlternateContent xmlns:mc="http://schemas.openxmlformats.org/markup-compatibility/2006">
          <mc:Choice Requires="x14">
            <control shapeId="73772" r:id="rId46" name="Check Box 44">
              <controlPr defaultSize="0" autoFill="0" autoLine="0" autoPict="0">
                <anchor moveWithCells="1">
                  <from>
                    <xdr:col>18</xdr:col>
                    <xdr:colOff>190500</xdr:colOff>
                    <xdr:row>112</xdr:row>
                    <xdr:rowOff>0</xdr:rowOff>
                  </from>
                  <to>
                    <xdr:col>19</xdr:col>
                    <xdr:colOff>123825</xdr:colOff>
                    <xdr:row>112</xdr:row>
                    <xdr:rowOff>180975</xdr:rowOff>
                  </to>
                </anchor>
              </controlPr>
            </control>
          </mc:Choice>
        </mc:AlternateContent>
        <mc:AlternateContent xmlns:mc="http://schemas.openxmlformats.org/markup-compatibility/2006">
          <mc:Choice Requires="x14">
            <control shapeId="73773" r:id="rId47" name="Check Box 45">
              <controlPr defaultSize="0" autoFill="0" autoLine="0" autoPict="0">
                <anchor moveWithCells="1">
                  <from>
                    <xdr:col>27</xdr:col>
                    <xdr:colOff>0</xdr:colOff>
                    <xdr:row>64</xdr:row>
                    <xdr:rowOff>38100</xdr:rowOff>
                  </from>
                  <to>
                    <xdr:col>28</xdr:col>
                    <xdr:colOff>123825</xdr:colOff>
                    <xdr:row>64</xdr:row>
                    <xdr:rowOff>228600</xdr:rowOff>
                  </to>
                </anchor>
              </controlPr>
            </control>
          </mc:Choice>
        </mc:AlternateContent>
        <mc:AlternateContent xmlns:mc="http://schemas.openxmlformats.org/markup-compatibility/2006">
          <mc:Choice Requires="x14">
            <control shapeId="73774" r:id="rId48" name="Check Box 46">
              <controlPr defaultSize="0" autoFill="0" autoLine="0" autoPict="0">
                <anchor moveWithCells="1">
                  <from>
                    <xdr:col>22</xdr:col>
                    <xdr:colOff>123825</xdr:colOff>
                    <xdr:row>61</xdr:row>
                    <xdr:rowOff>9525</xdr:rowOff>
                  </from>
                  <to>
                    <xdr:col>23</xdr:col>
                    <xdr:colOff>142875</xdr:colOff>
                    <xdr:row>62</xdr:row>
                    <xdr:rowOff>19050</xdr:rowOff>
                  </to>
                </anchor>
              </controlPr>
            </control>
          </mc:Choice>
        </mc:AlternateContent>
        <mc:AlternateContent xmlns:mc="http://schemas.openxmlformats.org/markup-compatibility/2006">
          <mc:Choice Requires="x14">
            <control shapeId="73775" r:id="rId49" name="Check Box 47">
              <controlPr defaultSize="0" autoFill="0" autoLine="0" autoPict="0">
                <anchor moveWithCells="1">
                  <from>
                    <xdr:col>26</xdr:col>
                    <xdr:colOff>95250</xdr:colOff>
                    <xdr:row>61</xdr:row>
                    <xdr:rowOff>9525</xdr:rowOff>
                  </from>
                  <to>
                    <xdr:col>28</xdr:col>
                    <xdr:colOff>9525</xdr:colOff>
                    <xdr:row>62</xdr:row>
                    <xdr:rowOff>19050</xdr:rowOff>
                  </to>
                </anchor>
              </controlPr>
            </control>
          </mc:Choice>
        </mc:AlternateContent>
        <mc:AlternateContent xmlns:mc="http://schemas.openxmlformats.org/markup-compatibility/2006">
          <mc:Choice Requires="x14">
            <control shapeId="73776" r:id="rId50" name="Check Box 48">
              <controlPr defaultSize="0" autoFill="0" autoLine="0" autoPict="0">
                <anchor moveWithCells="1">
                  <from>
                    <xdr:col>28</xdr:col>
                    <xdr:colOff>76200</xdr:colOff>
                    <xdr:row>61</xdr:row>
                    <xdr:rowOff>28575</xdr:rowOff>
                  </from>
                  <to>
                    <xdr:col>29</xdr:col>
                    <xdr:colOff>66675</xdr:colOff>
                    <xdr:row>61</xdr:row>
                    <xdr:rowOff>152400</xdr:rowOff>
                  </to>
                </anchor>
              </controlPr>
            </control>
          </mc:Choice>
        </mc:AlternateContent>
        <mc:AlternateContent xmlns:mc="http://schemas.openxmlformats.org/markup-compatibility/2006">
          <mc:Choice Requires="x14">
            <control shapeId="73777" r:id="rId51" name="Check Box 49">
              <controlPr defaultSize="0" autoFill="0" autoLine="0" autoPict="0">
                <anchor moveWithCells="1">
                  <from>
                    <xdr:col>30</xdr:col>
                    <xdr:colOff>104775</xdr:colOff>
                    <xdr:row>61</xdr:row>
                    <xdr:rowOff>0</xdr:rowOff>
                  </from>
                  <to>
                    <xdr:col>31</xdr:col>
                    <xdr:colOff>142875</xdr:colOff>
                    <xdr:row>62</xdr:row>
                    <xdr:rowOff>9525</xdr:rowOff>
                  </to>
                </anchor>
              </controlPr>
            </control>
          </mc:Choice>
        </mc:AlternateContent>
        <mc:AlternateContent xmlns:mc="http://schemas.openxmlformats.org/markup-compatibility/2006">
          <mc:Choice Requires="x14">
            <control shapeId="73778" r:id="rId52" name="Check Box 50">
              <controlPr defaultSize="0" autoFill="0" autoLine="0" autoPict="0">
                <anchor moveWithCells="1">
                  <from>
                    <xdr:col>32</xdr:col>
                    <xdr:colOff>123825</xdr:colOff>
                    <xdr:row>61</xdr:row>
                    <xdr:rowOff>9525</xdr:rowOff>
                  </from>
                  <to>
                    <xdr:col>33</xdr:col>
                    <xdr:colOff>133350</xdr:colOff>
                    <xdr:row>62</xdr:row>
                    <xdr:rowOff>19050</xdr:rowOff>
                  </to>
                </anchor>
              </controlPr>
            </control>
          </mc:Choice>
        </mc:AlternateContent>
        <mc:AlternateContent xmlns:mc="http://schemas.openxmlformats.org/markup-compatibility/2006">
          <mc:Choice Requires="x14">
            <control shapeId="73779" r:id="rId53" name="Check Box 51">
              <controlPr defaultSize="0" autoFill="0" autoLine="0" autoPict="0">
                <anchor moveWithCells="1">
                  <from>
                    <xdr:col>34</xdr:col>
                    <xdr:colOff>104775</xdr:colOff>
                    <xdr:row>61</xdr:row>
                    <xdr:rowOff>0</xdr:rowOff>
                  </from>
                  <to>
                    <xdr:col>35</xdr:col>
                    <xdr:colOff>114300</xdr:colOff>
                    <xdr:row>62</xdr:row>
                    <xdr:rowOff>9525</xdr:rowOff>
                  </to>
                </anchor>
              </controlPr>
            </control>
          </mc:Choice>
        </mc:AlternateContent>
        <mc:AlternateContent xmlns:mc="http://schemas.openxmlformats.org/markup-compatibility/2006">
          <mc:Choice Requires="x14">
            <control shapeId="73780" r:id="rId54" name="Check Box 52">
              <controlPr defaultSize="0" autoFill="0" autoLine="0" autoPict="0">
                <anchor moveWithCells="1">
                  <from>
                    <xdr:col>24</xdr:col>
                    <xdr:colOff>104775</xdr:colOff>
                    <xdr:row>61</xdr:row>
                    <xdr:rowOff>9525</xdr:rowOff>
                  </from>
                  <to>
                    <xdr:col>25</xdr:col>
                    <xdr:colOff>200025</xdr:colOff>
                    <xdr:row>62</xdr:row>
                    <xdr:rowOff>19050</xdr:rowOff>
                  </to>
                </anchor>
              </controlPr>
            </control>
          </mc:Choice>
        </mc:AlternateContent>
        <mc:AlternateContent xmlns:mc="http://schemas.openxmlformats.org/markup-compatibility/2006">
          <mc:Choice Requires="x14">
            <control shapeId="73782" r:id="rId55" name="Check Box 54">
              <controlPr defaultSize="0" autoFill="0" autoLine="0" autoPict="0">
                <anchor moveWithCells="1">
                  <from>
                    <xdr:col>4</xdr:col>
                    <xdr:colOff>19050</xdr:colOff>
                    <xdr:row>64</xdr:row>
                    <xdr:rowOff>38100</xdr:rowOff>
                  </from>
                  <to>
                    <xdr:col>4</xdr:col>
                    <xdr:colOff>304800</xdr:colOff>
                    <xdr:row>64</xdr:row>
                    <xdr:rowOff>228600</xdr:rowOff>
                  </to>
                </anchor>
              </controlPr>
            </control>
          </mc:Choice>
        </mc:AlternateContent>
        <mc:AlternateContent xmlns:mc="http://schemas.openxmlformats.org/markup-compatibility/2006">
          <mc:Choice Requires="x14">
            <control shapeId="73783" r:id="rId56" name="Check Box 55">
              <controlPr defaultSize="0" autoFill="0" autoLine="0" autoPict="0">
                <anchor moveWithCells="1">
                  <from>
                    <xdr:col>6</xdr:col>
                    <xdr:colOff>19050</xdr:colOff>
                    <xdr:row>64</xdr:row>
                    <xdr:rowOff>38100</xdr:rowOff>
                  </from>
                  <to>
                    <xdr:col>7</xdr:col>
                    <xdr:colOff>47625</xdr:colOff>
                    <xdr:row>64</xdr:row>
                    <xdr:rowOff>228600</xdr:rowOff>
                  </to>
                </anchor>
              </controlPr>
            </control>
          </mc:Choice>
        </mc:AlternateContent>
        <mc:AlternateContent xmlns:mc="http://schemas.openxmlformats.org/markup-compatibility/2006">
          <mc:Choice Requires="x14">
            <control shapeId="73784" r:id="rId57" name="Check Box 56">
              <controlPr defaultSize="0" autoFill="0" autoLine="0" autoPict="0">
                <anchor moveWithCells="1">
                  <from>
                    <xdr:col>8</xdr:col>
                    <xdr:colOff>19050</xdr:colOff>
                    <xdr:row>64</xdr:row>
                    <xdr:rowOff>38100</xdr:rowOff>
                  </from>
                  <to>
                    <xdr:col>9</xdr:col>
                    <xdr:colOff>19050</xdr:colOff>
                    <xdr:row>64</xdr:row>
                    <xdr:rowOff>228600</xdr:rowOff>
                  </to>
                </anchor>
              </controlPr>
            </control>
          </mc:Choice>
        </mc:AlternateContent>
        <mc:AlternateContent xmlns:mc="http://schemas.openxmlformats.org/markup-compatibility/2006">
          <mc:Choice Requires="x14">
            <control shapeId="73785" r:id="rId58" name="Check Box 57">
              <controlPr defaultSize="0" autoFill="0" autoLine="0" autoPict="0">
                <anchor moveWithCells="1">
                  <from>
                    <xdr:col>10</xdr:col>
                    <xdr:colOff>19050</xdr:colOff>
                    <xdr:row>64</xdr:row>
                    <xdr:rowOff>38100</xdr:rowOff>
                  </from>
                  <to>
                    <xdr:col>10</xdr:col>
                    <xdr:colOff>304800</xdr:colOff>
                    <xdr:row>64</xdr:row>
                    <xdr:rowOff>228600</xdr:rowOff>
                  </to>
                </anchor>
              </controlPr>
            </control>
          </mc:Choice>
        </mc:AlternateContent>
        <mc:AlternateContent xmlns:mc="http://schemas.openxmlformats.org/markup-compatibility/2006">
          <mc:Choice Requires="x14">
            <control shapeId="73786" r:id="rId59" name="Check Box 58">
              <controlPr defaultSize="0" autoFill="0" autoLine="0" autoPict="0">
                <anchor moveWithCells="1">
                  <from>
                    <xdr:col>35</xdr:col>
                    <xdr:colOff>9525</xdr:colOff>
                    <xdr:row>64</xdr:row>
                    <xdr:rowOff>28575</xdr:rowOff>
                  </from>
                  <to>
                    <xdr:col>36</xdr:col>
                    <xdr:colOff>19050</xdr:colOff>
                    <xdr:row>64</xdr:row>
                    <xdr:rowOff>209550</xdr:rowOff>
                  </to>
                </anchor>
              </controlPr>
            </control>
          </mc:Choice>
        </mc:AlternateContent>
        <mc:AlternateContent xmlns:mc="http://schemas.openxmlformats.org/markup-compatibility/2006">
          <mc:Choice Requires="x14">
            <control shapeId="73787" r:id="rId60" name="Check Box 59">
              <controlPr defaultSize="0" autoFill="0" autoLine="0" autoPict="0">
                <anchor moveWithCells="1">
                  <from>
                    <xdr:col>2</xdr:col>
                    <xdr:colOff>219075</xdr:colOff>
                    <xdr:row>112</xdr:row>
                    <xdr:rowOff>0</xdr:rowOff>
                  </from>
                  <to>
                    <xdr:col>3</xdr:col>
                    <xdr:colOff>266700</xdr:colOff>
                    <xdr:row>112</xdr:row>
                    <xdr:rowOff>180975</xdr:rowOff>
                  </to>
                </anchor>
              </controlPr>
            </control>
          </mc:Choice>
        </mc:AlternateContent>
        <mc:AlternateContent xmlns:mc="http://schemas.openxmlformats.org/markup-compatibility/2006">
          <mc:Choice Requires="x14">
            <control shapeId="73788" r:id="rId61" name="Check Box 60">
              <controlPr defaultSize="0" autoFill="0" autoLine="0" autoPict="0">
                <anchor moveWithCells="1">
                  <from>
                    <xdr:col>4</xdr:col>
                    <xdr:colOff>219075</xdr:colOff>
                    <xdr:row>112</xdr:row>
                    <xdr:rowOff>0</xdr:rowOff>
                  </from>
                  <to>
                    <xdr:col>5</xdr:col>
                    <xdr:colOff>76200</xdr:colOff>
                    <xdr:row>112</xdr:row>
                    <xdr:rowOff>180975</xdr:rowOff>
                  </to>
                </anchor>
              </controlPr>
            </control>
          </mc:Choice>
        </mc:AlternateContent>
        <mc:AlternateContent xmlns:mc="http://schemas.openxmlformats.org/markup-compatibility/2006">
          <mc:Choice Requires="x14">
            <control shapeId="73789" r:id="rId62" name="Check Box 61">
              <controlPr defaultSize="0" autoFill="0" autoLine="0" autoPict="0">
                <anchor moveWithCells="1">
                  <from>
                    <xdr:col>6</xdr:col>
                    <xdr:colOff>219075</xdr:colOff>
                    <xdr:row>112</xdr:row>
                    <xdr:rowOff>0</xdr:rowOff>
                  </from>
                  <to>
                    <xdr:col>7</xdr:col>
                    <xdr:colOff>247650</xdr:colOff>
                    <xdr:row>112</xdr:row>
                    <xdr:rowOff>180975</xdr:rowOff>
                  </to>
                </anchor>
              </controlPr>
            </control>
          </mc:Choice>
        </mc:AlternateContent>
        <mc:AlternateContent xmlns:mc="http://schemas.openxmlformats.org/markup-compatibility/2006">
          <mc:Choice Requires="x14">
            <control shapeId="73790" r:id="rId63" name="Check Box 62">
              <controlPr defaultSize="0" autoFill="0" autoLine="0" autoPict="0">
                <anchor moveWithCells="1">
                  <from>
                    <xdr:col>15</xdr:col>
                    <xdr:colOff>47625</xdr:colOff>
                    <xdr:row>112</xdr:row>
                    <xdr:rowOff>0</xdr:rowOff>
                  </from>
                  <to>
                    <xdr:col>16</xdr:col>
                    <xdr:colOff>0</xdr:colOff>
                    <xdr:row>112</xdr:row>
                    <xdr:rowOff>180975</xdr:rowOff>
                  </to>
                </anchor>
              </controlPr>
            </control>
          </mc:Choice>
        </mc:AlternateContent>
        <mc:AlternateContent xmlns:mc="http://schemas.openxmlformats.org/markup-compatibility/2006">
          <mc:Choice Requires="x14">
            <control shapeId="73791" r:id="rId64" name="Check Box 63">
              <controlPr defaultSize="0" autoFill="0" autoLine="0" autoPict="0">
                <anchor moveWithCells="1">
                  <from>
                    <xdr:col>16</xdr:col>
                    <xdr:colOff>209550</xdr:colOff>
                    <xdr:row>112</xdr:row>
                    <xdr:rowOff>0</xdr:rowOff>
                  </from>
                  <to>
                    <xdr:col>17</xdr:col>
                    <xdr:colOff>57150</xdr:colOff>
                    <xdr:row>112</xdr:row>
                    <xdr:rowOff>180975</xdr:rowOff>
                  </to>
                </anchor>
              </controlPr>
            </control>
          </mc:Choice>
        </mc:AlternateContent>
        <mc:AlternateContent xmlns:mc="http://schemas.openxmlformats.org/markup-compatibility/2006">
          <mc:Choice Requires="x14">
            <control shapeId="73792" r:id="rId65" name="Check Box 64">
              <controlPr defaultSize="0" autoFill="0" autoLine="0" autoPict="0">
                <anchor moveWithCells="1">
                  <from>
                    <xdr:col>18</xdr:col>
                    <xdr:colOff>190500</xdr:colOff>
                    <xdr:row>112</xdr:row>
                    <xdr:rowOff>0</xdr:rowOff>
                  </from>
                  <to>
                    <xdr:col>19</xdr:col>
                    <xdr:colOff>123825</xdr:colOff>
                    <xdr:row>112</xdr:row>
                    <xdr:rowOff>180975</xdr:rowOff>
                  </to>
                </anchor>
              </controlPr>
            </control>
          </mc:Choice>
        </mc:AlternateContent>
        <mc:AlternateContent xmlns:mc="http://schemas.openxmlformats.org/markup-compatibility/2006">
          <mc:Choice Requires="x14">
            <control shapeId="73793" r:id="rId66" name="Check Box 65">
              <controlPr defaultSize="0" autoFill="0" autoLine="0" autoPict="0">
                <anchor moveWithCells="1">
                  <from>
                    <xdr:col>27</xdr:col>
                    <xdr:colOff>0</xdr:colOff>
                    <xdr:row>64</xdr:row>
                    <xdr:rowOff>38100</xdr:rowOff>
                  </from>
                  <to>
                    <xdr:col>28</xdr:col>
                    <xdr:colOff>123825</xdr:colOff>
                    <xdr:row>64</xdr:row>
                    <xdr:rowOff>228600</xdr:rowOff>
                  </to>
                </anchor>
              </controlPr>
            </control>
          </mc:Choice>
        </mc:AlternateContent>
        <mc:AlternateContent xmlns:mc="http://schemas.openxmlformats.org/markup-compatibility/2006">
          <mc:Choice Requires="x14">
            <control shapeId="73794" r:id="rId67" name="Check Box 66">
              <controlPr defaultSize="0" autoFill="0" autoLine="0" autoPict="0">
                <anchor moveWithCells="1">
                  <from>
                    <xdr:col>22</xdr:col>
                    <xdr:colOff>123825</xdr:colOff>
                    <xdr:row>61</xdr:row>
                    <xdr:rowOff>9525</xdr:rowOff>
                  </from>
                  <to>
                    <xdr:col>23</xdr:col>
                    <xdr:colOff>142875</xdr:colOff>
                    <xdr:row>62</xdr:row>
                    <xdr:rowOff>19050</xdr:rowOff>
                  </to>
                </anchor>
              </controlPr>
            </control>
          </mc:Choice>
        </mc:AlternateContent>
        <mc:AlternateContent xmlns:mc="http://schemas.openxmlformats.org/markup-compatibility/2006">
          <mc:Choice Requires="x14">
            <control shapeId="73795" r:id="rId68" name="Check Box 67">
              <controlPr defaultSize="0" autoFill="0" autoLine="0" autoPict="0">
                <anchor moveWithCells="1">
                  <from>
                    <xdr:col>26</xdr:col>
                    <xdr:colOff>95250</xdr:colOff>
                    <xdr:row>61</xdr:row>
                    <xdr:rowOff>9525</xdr:rowOff>
                  </from>
                  <to>
                    <xdr:col>28</xdr:col>
                    <xdr:colOff>9525</xdr:colOff>
                    <xdr:row>62</xdr:row>
                    <xdr:rowOff>19050</xdr:rowOff>
                  </to>
                </anchor>
              </controlPr>
            </control>
          </mc:Choice>
        </mc:AlternateContent>
        <mc:AlternateContent xmlns:mc="http://schemas.openxmlformats.org/markup-compatibility/2006">
          <mc:Choice Requires="x14">
            <control shapeId="73796" r:id="rId69" name="Check Box 68">
              <controlPr defaultSize="0" autoFill="0" autoLine="0" autoPict="0">
                <anchor moveWithCells="1">
                  <from>
                    <xdr:col>28</xdr:col>
                    <xdr:colOff>76200</xdr:colOff>
                    <xdr:row>61</xdr:row>
                    <xdr:rowOff>28575</xdr:rowOff>
                  </from>
                  <to>
                    <xdr:col>29</xdr:col>
                    <xdr:colOff>66675</xdr:colOff>
                    <xdr:row>61</xdr:row>
                    <xdr:rowOff>152400</xdr:rowOff>
                  </to>
                </anchor>
              </controlPr>
            </control>
          </mc:Choice>
        </mc:AlternateContent>
        <mc:AlternateContent xmlns:mc="http://schemas.openxmlformats.org/markup-compatibility/2006">
          <mc:Choice Requires="x14">
            <control shapeId="73797" r:id="rId70" name="Check Box 69">
              <controlPr defaultSize="0" autoFill="0" autoLine="0" autoPict="0">
                <anchor moveWithCells="1">
                  <from>
                    <xdr:col>30</xdr:col>
                    <xdr:colOff>104775</xdr:colOff>
                    <xdr:row>61</xdr:row>
                    <xdr:rowOff>0</xdr:rowOff>
                  </from>
                  <to>
                    <xdr:col>31</xdr:col>
                    <xdr:colOff>142875</xdr:colOff>
                    <xdr:row>62</xdr:row>
                    <xdr:rowOff>9525</xdr:rowOff>
                  </to>
                </anchor>
              </controlPr>
            </control>
          </mc:Choice>
        </mc:AlternateContent>
        <mc:AlternateContent xmlns:mc="http://schemas.openxmlformats.org/markup-compatibility/2006">
          <mc:Choice Requires="x14">
            <control shapeId="73798" r:id="rId71" name="Check Box 70">
              <controlPr defaultSize="0" autoFill="0" autoLine="0" autoPict="0">
                <anchor moveWithCells="1">
                  <from>
                    <xdr:col>32</xdr:col>
                    <xdr:colOff>123825</xdr:colOff>
                    <xdr:row>61</xdr:row>
                    <xdr:rowOff>9525</xdr:rowOff>
                  </from>
                  <to>
                    <xdr:col>33</xdr:col>
                    <xdr:colOff>133350</xdr:colOff>
                    <xdr:row>62</xdr:row>
                    <xdr:rowOff>19050</xdr:rowOff>
                  </to>
                </anchor>
              </controlPr>
            </control>
          </mc:Choice>
        </mc:AlternateContent>
        <mc:AlternateContent xmlns:mc="http://schemas.openxmlformats.org/markup-compatibility/2006">
          <mc:Choice Requires="x14">
            <control shapeId="73799" r:id="rId72" name="Check Box 71">
              <controlPr defaultSize="0" autoFill="0" autoLine="0" autoPict="0">
                <anchor moveWithCells="1">
                  <from>
                    <xdr:col>34</xdr:col>
                    <xdr:colOff>104775</xdr:colOff>
                    <xdr:row>61</xdr:row>
                    <xdr:rowOff>0</xdr:rowOff>
                  </from>
                  <to>
                    <xdr:col>35</xdr:col>
                    <xdr:colOff>114300</xdr:colOff>
                    <xdr:row>62</xdr:row>
                    <xdr:rowOff>9525</xdr:rowOff>
                  </to>
                </anchor>
              </controlPr>
            </control>
          </mc:Choice>
        </mc:AlternateContent>
        <mc:AlternateContent xmlns:mc="http://schemas.openxmlformats.org/markup-compatibility/2006">
          <mc:Choice Requires="x14">
            <control shapeId="73800" r:id="rId73" name="Check Box 72">
              <controlPr defaultSize="0" autoFill="0" autoLine="0" autoPict="0">
                <anchor moveWithCells="1">
                  <from>
                    <xdr:col>24</xdr:col>
                    <xdr:colOff>104775</xdr:colOff>
                    <xdr:row>61</xdr:row>
                    <xdr:rowOff>9525</xdr:rowOff>
                  </from>
                  <to>
                    <xdr:col>25</xdr:col>
                    <xdr:colOff>200025</xdr:colOff>
                    <xdr:row>62</xdr:row>
                    <xdr:rowOff>19050</xdr:rowOff>
                  </to>
                </anchor>
              </controlPr>
            </control>
          </mc:Choice>
        </mc:AlternateContent>
        <mc:AlternateContent xmlns:mc="http://schemas.openxmlformats.org/markup-compatibility/2006">
          <mc:Choice Requires="x14">
            <control shapeId="73802" r:id="rId74" name="Check Box 74">
              <controlPr defaultSize="0" autoFill="0" autoLine="0" autoPict="0">
                <anchor moveWithCells="1">
                  <from>
                    <xdr:col>4</xdr:col>
                    <xdr:colOff>19050</xdr:colOff>
                    <xdr:row>64</xdr:row>
                    <xdr:rowOff>38100</xdr:rowOff>
                  </from>
                  <to>
                    <xdr:col>4</xdr:col>
                    <xdr:colOff>304800</xdr:colOff>
                    <xdr:row>64</xdr:row>
                    <xdr:rowOff>228600</xdr:rowOff>
                  </to>
                </anchor>
              </controlPr>
            </control>
          </mc:Choice>
        </mc:AlternateContent>
        <mc:AlternateContent xmlns:mc="http://schemas.openxmlformats.org/markup-compatibility/2006">
          <mc:Choice Requires="x14">
            <control shapeId="73803" r:id="rId75" name="Check Box 75">
              <controlPr defaultSize="0" autoFill="0" autoLine="0" autoPict="0">
                <anchor moveWithCells="1">
                  <from>
                    <xdr:col>6</xdr:col>
                    <xdr:colOff>19050</xdr:colOff>
                    <xdr:row>64</xdr:row>
                    <xdr:rowOff>38100</xdr:rowOff>
                  </from>
                  <to>
                    <xdr:col>7</xdr:col>
                    <xdr:colOff>47625</xdr:colOff>
                    <xdr:row>64</xdr:row>
                    <xdr:rowOff>228600</xdr:rowOff>
                  </to>
                </anchor>
              </controlPr>
            </control>
          </mc:Choice>
        </mc:AlternateContent>
        <mc:AlternateContent xmlns:mc="http://schemas.openxmlformats.org/markup-compatibility/2006">
          <mc:Choice Requires="x14">
            <control shapeId="73804" r:id="rId76" name="Check Box 76">
              <controlPr defaultSize="0" autoFill="0" autoLine="0" autoPict="0">
                <anchor moveWithCells="1">
                  <from>
                    <xdr:col>8</xdr:col>
                    <xdr:colOff>19050</xdr:colOff>
                    <xdr:row>64</xdr:row>
                    <xdr:rowOff>38100</xdr:rowOff>
                  </from>
                  <to>
                    <xdr:col>9</xdr:col>
                    <xdr:colOff>19050</xdr:colOff>
                    <xdr:row>64</xdr:row>
                    <xdr:rowOff>228600</xdr:rowOff>
                  </to>
                </anchor>
              </controlPr>
            </control>
          </mc:Choice>
        </mc:AlternateContent>
        <mc:AlternateContent xmlns:mc="http://schemas.openxmlformats.org/markup-compatibility/2006">
          <mc:Choice Requires="x14">
            <control shapeId="73805" r:id="rId77" name="Check Box 77">
              <controlPr defaultSize="0" autoFill="0" autoLine="0" autoPict="0">
                <anchor moveWithCells="1">
                  <from>
                    <xdr:col>10</xdr:col>
                    <xdr:colOff>19050</xdr:colOff>
                    <xdr:row>64</xdr:row>
                    <xdr:rowOff>38100</xdr:rowOff>
                  </from>
                  <to>
                    <xdr:col>10</xdr:col>
                    <xdr:colOff>304800</xdr:colOff>
                    <xdr:row>64</xdr:row>
                    <xdr:rowOff>228600</xdr:rowOff>
                  </to>
                </anchor>
              </controlPr>
            </control>
          </mc:Choice>
        </mc:AlternateContent>
        <mc:AlternateContent xmlns:mc="http://schemas.openxmlformats.org/markup-compatibility/2006">
          <mc:Choice Requires="x14">
            <control shapeId="73806" r:id="rId78" name="Check Box 78">
              <controlPr defaultSize="0" autoFill="0" autoLine="0" autoPict="0">
                <anchor moveWithCells="1">
                  <from>
                    <xdr:col>35</xdr:col>
                    <xdr:colOff>9525</xdr:colOff>
                    <xdr:row>64</xdr:row>
                    <xdr:rowOff>28575</xdr:rowOff>
                  </from>
                  <to>
                    <xdr:col>36</xdr:col>
                    <xdr:colOff>19050</xdr:colOff>
                    <xdr:row>64</xdr:row>
                    <xdr:rowOff>209550</xdr:rowOff>
                  </to>
                </anchor>
              </controlPr>
            </control>
          </mc:Choice>
        </mc:AlternateContent>
        <mc:AlternateContent xmlns:mc="http://schemas.openxmlformats.org/markup-compatibility/2006">
          <mc:Choice Requires="x14">
            <control shapeId="73807" r:id="rId79" name="Check Box 79">
              <controlPr defaultSize="0" autoFill="0" autoLine="0" autoPict="0">
                <anchor moveWithCells="1">
                  <from>
                    <xdr:col>9</xdr:col>
                    <xdr:colOff>200025</xdr:colOff>
                    <xdr:row>96</xdr:row>
                    <xdr:rowOff>66675</xdr:rowOff>
                  </from>
                  <to>
                    <xdr:col>10</xdr:col>
                    <xdr:colOff>209550</xdr:colOff>
                    <xdr:row>97</xdr:row>
                    <xdr:rowOff>38100</xdr:rowOff>
                  </to>
                </anchor>
              </controlPr>
            </control>
          </mc:Choice>
        </mc:AlternateContent>
        <mc:AlternateContent xmlns:mc="http://schemas.openxmlformats.org/markup-compatibility/2006">
          <mc:Choice Requires="x14">
            <control shapeId="73808" r:id="rId80" name="Check Box 80">
              <controlPr defaultSize="0" autoFill="0" autoLine="0" autoPict="0">
                <anchor moveWithCells="1">
                  <from>
                    <xdr:col>2</xdr:col>
                    <xdr:colOff>219075</xdr:colOff>
                    <xdr:row>112</xdr:row>
                    <xdr:rowOff>0</xdr:rowOff>
                  </from>
                  <to>
                    <xdr:col>3</xdr:col>
                    <xdr:colOff>266700</xdr:colOff>
                    <xdr:row>112</xdr:row>
                    <xdr:rowOff>180975</xdr:rowOff>
                  </to>
                </anchor>
              </controlPr>
            </control>
          </mc:Choice>
        </mc:AlternateContent>
        <mc:AlternateContent xmlns:mc="http://schemas.openxmlformats.org/markup-compatibility/2006">
          <mc:Choice Requires="x14">
            <control shapeId="73809" r:id="rId81" name="Check Box 81">
              <controlPr defaultSize="0" autoFill="0" autoLine="0" autoPict="0">
                <anchor moveWithCells="1">
                  <from>
                    <xdr:col>4</xdr:col>
                    <xdr:colOff>219075</xdr:colOff>
                    <xdr:row>112</xdr:row>
                    <xdr:rowOff>0</xdr:rowOff>
                  </from>
                  <to>
                    <xdr:col>5</xdr:col>
                    <xdr:colOff>76200</xdr:colOff>
                    <xdr:row>112</xdr:row>
                    <xdr:rowOff>180975</xdr:rowOff>
                  </to>
                </anchor>
              </controlPr>
            </control>
          </mc:Choice>
        </mc:AlternateContent>
        <mc:AlternateContent xmlns:mc="http://schemas.openxmlformats.org/markup-compatibility/2006">
          <mc:Choice Requires="x14">
            <control shapeId="73810" r:id="rId82" name="Check Box 82">
              <controlPr defaultSize="0" autoFill="0" autoLine="0" autoPict="0">
                <anchor moveWithCells="1">
                  <from>
                    <xdr:col>6</xdr:col>
                    <xdr:colOff>219075</xdr:colOff>
                    <xdr:row>112</xdr:row>
                    <xdr:rowOff>0</xdr:rowOff>
                  </from>
                  <to>
                    <xdr:col>7</xdr:col>
                    <xdr:colOff>247650</xdr:colOff>
                    <xdr:row>112</xdr:row>
                    <xdr:rowOff>180975</xdr:rowOff>
                  </to>
                </anchor>
              </controlPr>
            </control>
          </mc:Choice>
        </mc:AlternateContent>
        <mc:AlternateContent xmlns:mc="http://schemas.openxmlformats.org/markup-compatibility/2006">
          <mc:Choice Requires="x14">
            <control shapeId="73811" r:id="rId83" name="Check Box 83">
              <controlPr defaultSize="0" autoFill="0" autoLine="0" autoPict="0">
                <anchor moveWithCells="1">
                  <from>
                    <xdr:col>15</xdr:col>
                    <xdr:colOff>47625</xdr:colOff>
                    <xdr:row>112</xdr:row>
                    <xdr:rowOff>0</xdr:rowOff>
                  </from>
                  <to>
                    <xdr:col>16</xdr:col>
                    <xdr:colOff>0</xdr:colOff>
                    <xdr:row>112</xdr:row>
                    <xdr:rowOff>180975</xdr:rowOff>
                  </to>
                </anchor>
              </controlPr>
            </control>
          </mc:Choice>
        </mc:AlternateContent>
        <mc:AlternateContent xmlns:mc="http://schemas.openxmlformats.org/markup-compatibility/2006">
          <mc:Choice Requires="x14">
            <control shapeId="73812" r:id="rId84" name="Check Box 84">
              <controlPr defaultSize="0" autoFill="0" autoLine="0" autoPict="0">
                <anchor moveWithCells="1">
                  <from>
                    <xdr:col>16</xdr:col>
                    <xdr:colOff>209550</xdr:colOff>
                    <xdr:row>112</xdr:row>
                    <xdr:rowOff>0</xdr:rowOff>
                  </from>
                  <to>
                    <xdr:col>17</xdr:col>
                    <xdr:colOff>57150</xdr:colOff>
                    <xdr:row>112</xdr:row>
                    <xdr:rowOff>180975</xdr:rowOff>
                  </to>
                </anchor>
              </controlPr>
            </control>
          </mc:Choice>
        </mc:AlternateContent>
        <mc:AlternateContent xmlns:mc="http://schemas.openxmlformats.org/markup-compatibility/2006">
          <mc:Choice Requires="x14">
            <control shapeId="73814" r:id="rId85" name="Check Box 86">
              <controlPr defaultSize="0" autoFill="0" autoLine="0" autoPict="0">
                <anchor moveWithCells="1">
                  <from>
                    <xdr:col>27</xdr:col>
                    <xdr:colOff>0</xdr:colOff>
                    <xdr:row>64</xdr:row>
                    <xdr:rowOff>38100</xdr:rowOff>
                  </from>
                  <to>
                    <xdr:col>28</xdr:col>
                    <xdr:colOff>123825</xdr:colOff>
                    <xdr:row>64</xdr:row>
                    <xdr:rowOff>228600</xdr:rowOff>
                  </to>
                </anchor>
              </controlPr>
            </control>
          </mc:Choice>
        </mc:AlternateContent>
        <mc:AlternateContent xmlns:mc="http://schemas.openxmlformats.org/markup-compatibility/2006">
          <mc:Choice Requires="x14">
            <control shapeId="73815" r:id="rId86" name="Check Box 87">
              <controlPr defaultSize="0" autoFill="0" autoLine="0" autoPict="0">
                <anchor moveWithCells="1">
                  <from>
                    <xdr:col>22</xdr:col>
                    <xdr:colOff>123825</xdr:colOff>
                    <xdr:row>61</xdr:row>
                    <xdr:rowOff>9525</xdr:rowOff>
                  </from>
                  <to>
                    <xdr:col>23</xdr:col>
                    <xdr:colOff>142875</xdr:colOff>
                    <xdr:row>62</xdr:row>
                    <xdr:rowOff>19050</xdr:rowOff>
                  </to>
                </anchor>
              </controlPr>
            </control>
          </mc:Choice>
        </mc:AlternateContent>
        <mc:AlternateContent xmlns:mc="http://schemas.openxmlformats.org/markup-compatibility/2006">
          <mc:Choice Requires="x14">
            <control shapeId="73816" r:id="rId87" name="Check Box 88">
              <controlPr defaultSize="0" autoFill="0" autoLine="0" autoPict="0">
                <anchor moveWithCells="1">
                  <from>
                    <xdr:col>26</xdr:col>
                    <xdr:colOff>95250</xdr:colOff>
                    <xdr:row>61</xdr:row>
                    <xdr:rowOff>9525</xdr:rowOff>
                  </from>
                  <to>
                    <xdr:col>28</xdr:col>
                    <xdr:colOff>9525</xdr:colOff>
                    <xdr:row>62</xdr:row>
                    <xdr:rowOff>19050</xdr:rowOff>
                  </to>
                </anchor>
              </controlPr>
            </control>
          </mc:Choice>
        </mc:AlternateContent>
        <mc:AlternateContent xmlns:mc="http://schemas.openxmlformats.org/markup-compatibility/2006">
          <mc:Choice Requires="x14">
            <control shapeId="73817" r:id="rId88" name="Check Box 89">
              <controlPr defaultSize="0" autoFill="0" autoLine="0" autoPict="0">
                <anchor moveWithCells="1">
                  <from>
                    <xdr:col>28</xdr:col>
                    <xdr:colOff>76200</xdr:colOff>
                    <xdr:row>61</xdr:row>
                    <xdr:rowOff>28575</xdr:rowOff>
                  </from>
                  <to>
                    <xdr:col>29</xdr:col>
                    <xdr:colOff>66675</xdr:colOff>
                    <xdr:row>61</xdr:row>
                    <xdr:rowOff>152400</xdr:rowOff>
                  </to>
                </anchor>
              </controlPr>
            </control>
          </mc:Choice>
        </mc:AlternateContent>
        <mc:AlternateContent xmlns:mc="http://schemas.openxmlformats.org/markup-compatibility/2006">
          <mc:Choice Requires="x14">
            <control shapeId="73818" r:id="rId89" name="Check Box 90">
              <controlPr defaultSize="0" autoFill="0" autoLine="0" autoPict="0">
                <anchor moveWithCells="1">
                  <from>
                    <xdr:col>30</xdr:col>
                    <xdr:colOff>104775</xdr:colOff>
                    <xdr:row>61</xdr:row>
                    <xdr:rowOff>0</xdr:rowOff>
                  </from>
                  <to>
                    <xdr:col>31</xdr:col>
                    <xdr:colOff>142875</xdr:colOff>
                    <xdr:row>62</xdr:row>
                    <xdr:rowOff>9525</xdr:rowOff>
                  </to>
                </anchor>
              </controlPr>
            </control>
          </mc:Choice>
        </mc:AlternateContent>
        <mc:AlternateContent xmlns:mc="http://schemas.openxmlformats.org/markup-compatibility/2006">
          <mc:Choice Requires="x14">
            <control shapeId="73819" r:id="rId90" name="Check Box 91">
              <controlPr defaultSize="0" autoFill="0" autoLine="0" autoPict="0">
                <anchor moveWithCells="1">
                  <from>
                    <xdr:col>32</xdr:col>
                    <xdr:colOff>123825</xdr:colOff>
                    <xdr:row>61</xdr:row>
                    <xdr:rowOff>9525</xdr:rowOff>
                  </from>
                  <to>
                    <xdr:col>33</xdr:col>
                    <xdr:colOff>133350</xdr:colOff>
                    <xdr:row>62</xdr:row>
                    <xdr:rowOff>19050</xdr:rowOff>
                  </to>
                </anchor>
              </controlPr>
            </control>
          </mc:Choice>
        </mc:AlternateContent>
        <mc:AlternateContent xmlns:mc="http://schemas.openxmlformats.org/markup-compatibility/2006">
          <mc:Choice Requires="x14">
            <control shapeId="73820" r:id="rId91" name="Check Box 92">
              <controlPr defaultSize="0" autoFill="0" autoLine="0" autoPict="0">
                <anchor moveWithCells="1">
                  <from>
                    <xdr:col>34</xdr:col>
                    <xdr:colOff>104775</xdr:colOff>
                    <xdr:row>61</xdr:row>
                    <xdr:rowOff>0</xdr:rowOff>
                  </from>
                  <to>
                    <xdr:col>35</xdr:col>
                    <xdr:colOff>114300</xdr:colOff>
                    <xdr:row>62</xdr:row>
                    <xdr:rowOff>9525</xdr:rowOff>
                  </to>
                </anchor>
              </controlPr>
            </control>
          </mc:Choice>
        </mc:AlternateContent>
        <mc:AlternateContent xmlns:mc="http://schemas.openxmlformats.org/markup-compatibility/2006">
          <mc:Choice Requires="x14">
            <control shapeId="73821" r:id="rId92" name="Check Box 93">
              <controlPr defaultSize="0" autoFill="0" autoLine="0" autoPict="0">
                <anchor moveWithCells="1">
                  <from>
                    <xdr:col>24</xdr:col>
                    <xdr:colOff>104775</xdr:colOff>
                    <xdr:row>61</xdr:row>
                    <xdr:rowOff>9525</xdr:rowOff>
                  </from>
                  <to>
                    <xdr:col>25</xdr:col>
                    <xdr:colOff>200025</xdr:colOff>
                    <xdr:row>62</xdr:row>
                    <xdr:rowOff>19050</xdr:rowOff>
                  </to>
                </anchor>
              </controlPr>
            </control>
          </mc:Choice>
        </mc:AlternateContent>
        <mc:AlternateContent xmlns:mc="http://schemas.openxmlformats.org/markup-compatibility/2006">
          <mc:Choice Requires="x14">
            <control shapeId="73823" r:id="rId93" name="Check Box 95">
              <controlPr defaultSize="0" autoFill="0" autoLine="0" autoPict="0">
                <anchor moveWithCells="1">
                  <from>
                    <xdr:col>4</xdr:col>
                    <xdr:colOff>19050</xdr:colOff>
                    <xdr:row>64</xdr:row>
                    <xdr:rowOff>38100</xdr:rowOff>
                  </from>
                  <to>
                    <xdr:col>4</xdr:col>
                    <xdr:colOff>304800</xdr:colOff>
                    <xdr:row>64</xdr:row>
                    <xdr:rowOff>228600</xdr:rowOff>
                  </to>
                </anchor>
              </controlPr>
            </control>
          </mc:Choice>
        </mc:AlternateContent>
        <mc:AlternateContent xmlns:mc="http://schemas.openxmlformats.org/markup-compatibility/2006">
          <mc:Choice Requires="x14">
            <control shapeId="73824" r:id="rId94" name="Check Box 96">
              <controlPr defaultSize="0" autoFill="0" autoLine="0" autoPict="0">
                <anchor moveWithCells="1">
                  <from>
                    <xdr:col>6</xdr:col>
                    <xdr:colOff>19050</xdr:colOff>
                    <xdr:row>64</xdr:row>
                    <xdr:rowOff>38100</xdr:rowOff>
                  </from>
                  <to>
                    <xdr:col>7</xdr:col>
                    <xdr:colOff>47625</xdr:colOff>
                    <xdr:row>64</xdr:row>
                    <xdr:rowOff>228600</xdr:rowOff>
                  </to>
                </anchor>
              </controlPr>
            </control>
          </mc:Choice>
        </mc:AlternateContent>
        <mc:AlternateContent xmlns:mc="http://schemas.openxmlformats.org/markup-compatibility/2006">
          <mc:Choice Requires="x14">
            <control shapeId="73825" r:id="rId95" name="Check Box 97">
              <controlPr defaultSize="0" autoFill="0" autoLine="0" autoPict="0">
                <anchor moveWithCells="1">
                  <from>
                    <xdr:col>8</xdr:col>
                    <xdr:colOff>19050</xdr:colOff>
                    <xdr:row>64</xdr:row>
                    <xdr:rowOff>38100</xdr:rowOff>
                  </from>
                  <to>
                    <xdr:col>9</xdr:col>
                    <xdr:colOff>19050</xdr:colOff>
                    <xdr:row>64</xdr:row>
                    <xdr:rowOff>228600</xdr:rowOff>
                  </to>
                </anchor>
              </controlPr>
            </control>
          </mc:Choice>
        </mc:AlternateContent>
        <mc:AlternateContent xmlns:mc="http://schemas.openxmlformats.org/markup-compatibility/2006">
          <mc:Choice Requires="x14">
            <control shapeId="73826" r:id="rId96" name="Check Box 98">
              <controlPr defaultSize="0" autoFill="0" autoLine="0" autoPict="0">
                <anchor moveWithCells="1">
                  <from>
                    <xdr:col>10</xdr:col>
                    <xdr:colOff>19050</xdr:colOff>
                    <xdr:row>64</xdr:row>
                    <xdr:rowOff>38100</xdr:rowOff>
                  </from>
                  <to>
                    <xdr:col>10</xdr:col>
                    <xdr:colOff>304800</xdr:colOff>
                    <xdr:row>64</xdr:row>
                    <xdr:rowOff>228600</xdr:rowOff>
                  </to>
                </anchor>
              </controlPr>
            </control>
          </mc:Choice>
        </mc:AlternateContent>
        <mc:AlternateContent xmlns:mc="http://schemas.openxmlformats.org/markup-compatibility/2006">
          <mc:Choice Requires="x14">
            <control shapeId="73827" r:id="rId97" name="Check Box 99">
              <controlPr defaultSize="0" autoFill="0" autoLine="0" autoPict="0">
                <anchor moveWithCells="1">
                  <from>
                    <xdr:col>35</xdr:col>
                    <xdr:colOff>9525</xdr:colOff>
                    <xdr:row>64</xdr:row>
                    <xdr:rowOff>28575</xdr:rowOff>
                  </from>
                  <to>
                    <xdr:col>36</xdr:col>
                    <xdr:colOff>19050</xdr:colOff>
                    <xdr:row>64</xdr:row>
                    <xdr:rowOff>209550</xdr:rowOff>
                  </to>
                </anchor>
              </controlPr>
            </control>
          </mc:Choice>
        </mc:AlternateContent>
        <mc:AlternateContent xmlns:mc="http://schemas.openxmlformats.org/markup-compatibility/2006">
          <mc:Choice Requires="x14">
            <control shapeId="73829" r:id="rId98" name="Check Box 101">
              <controlPr defaultSize="0" autoFill="0" autoLine="0" autoPict="0">
                <anchor moveWithCells="1">
                  <from>
                    <xdr:col>18</xdr:col>
                    <xdr:colOff>104775</xdr:colOff>
                    <xdr:row>107</xdr:row>
                    <xdr:rowOff>0</xdr:rowOff>
                  </from>
                  <to>
                    <xdr:col>19</xdr:col>
                    <xdr:colOff>38100</xdr:colOff>
                    <xdr:row>108</xdr:row>
                    <xdr:rowOff>0</xdr:rowOff>
                  </to>
                </anchor>
              </controlPr>
            </control>
          </mc:Choice>
        </mc:AlternateContent>
        <mc:AlternateContent xmlns:mc="http://schemas.openxmlformats.org/markup-compatibility/2006">
          <mc:Choice Requires="x14">
            <control shapeId="73830" r:id="rId99" name="Check Box 102">
              <controlPr defaultSize="0" autoFill="0" autoLine="0" autoPict="0">
                <anchor moveWithCells="1">
                  <from>
                    <xdr:col>21</xdr:col>
                    <xdr:colOff>47625</xdr:colOff>
                    <xdr:row>107</xdr:row>
                    <xdr:rowOff>19050</xdr:rowOff>
                  </from>
                  <to>
                    <xdr:col>22</xdr:col>
                    <xdr:colOff>152400</xdr:colOff>
                    <xdr:row>108</xdr:row>
                    <xdr:rowOff>19050</xdr:rowOff>
                  </to>
                </anchor>
              </controlPr>
            </control>
          </mc:Choice>
        </mc:AlternateContent>
        <mc:AlternateContent xmlns:mc="http://schemas.openxmlformats.org/markup-compatibility/2006">
          <mc:Choice Requires="x14">
            <control shapeId="73831" r:id="rId100" name="Check Box 103">
              <controlPr defaultSize="0" autoFill="0" autoLine="0" autoPict="0">
                <anchor moveWithCells="1">
                  <from>
                    <xdr:col>2</xdr:col>
                    <xdr:colOff>219075</xdr:colOff>
                    <xdr:row>112</xdr:row>
                    <xdr:rowOff>0</xdr:rowOff>
                  </from>
                  <to>
                    <xdr:col>3</xdr:col>
                    <xdr:colOff>266700</xdr:colOff>
                    <xdr:row>112</xdr:row>
                    <xdr:rowOff>180975</xdr:rowOff>
                  </to>
                </anchor>
              </controlPr>
            </control>
          </mc:Choice>
        </mc:AlternateContent>
        <mc:AlternateContent xmlns:mc="http://schemas.openxmlformats.org/markup-compatibility/2006">
          <mc:Choice Requires="x14">
            <control shapeId="73832" r:id="rId101" name="Check Box 104">
              <controlPr defaultSize="0" autoFill="0" autoLine="0" autoPict="0">
                <anchor moveWithCells="1">
                  <from>
                    <xdr:col>4</xdr:col>
                    <xdr:colOff>219075</xdr:colOff>
                    <xdr:row>112</xdr:row>
                    <xdr:rowOff>0</xdr:rowOff>
                  </from>
                  <to>
                    <xdr:col>5</xdr:col>
                    <xdr:colOff>76200</xdr:colOff>
                    <xdr:row>112</xdr:row>
                    <xdr:rowOff>180975</xdr:rowOff>
                  </to>
                </anchor>
              </controlPr>
            </control>
          </mc:Choice>
        </mc:AlternateContent>
        <mc:AlternateContent xmlns:mc="http://schemas.openxmlformats.org/markup-compatibility/2006">
          <mc:Choice Requires="x14">
            <control shapeId="73833" r:id="rId102" name="Check Box 105">
              <controlPr defaultSize="0" autoFill="0" autoLine="0" autoPict="0">
                <anchor moveWithCells="1">
                  <from>
                    <xdr:col>6</xdr:col>
                    <xdr:colOff>219075</xdr:colOff>
                    <xdr:row>112</xdr:row>
                    <xdr:rowOff>0</xdr:rowOff>
                  </from>
                  <to>
                    <xdr:col>7</xdr:col>
                    <xdr:colOff>247650</xdr:colOff>
                    <xdr:row>112</xdr:row>
                    <xdr:rowOff>180975</xdr:rowOff>
                  </to>
                </anchor>
              </controlPr>
            </control>
          </mc:Choice>
        </mc:AlternateContent>
        <mc:AlternateContent xmlns:mc="http://schemas.openxmlformats.org/markup-compatibility/2006">
          <mc:Choice Requires="x14">
            <control shapeId="73834" r:id="rId103" name="Check Box 106">
              <controlPr defaultSize="0" autoFill="0" autoLine="0" autoPict="0">
                <anchor moveWithCells="1">
                  <from>
                    <xdr:col>15</xdr:col>
                    <xdr:colOff>47625</xdr:colOff>
                    <xdr:row>112</xdr:row>
                    <xdr:rowOff>0</xdr:rowOff>
                  </from>
                  <to>
                    <xdr:col>16</xdr:col>
                    <xdr:colOff>0</xdr:colOff>
                    <xdr:row>112</xdr:row>
                    <xdr:rowOff>180975</xdr:rowOff>
                  </to>
                </anchor>
              </controlPr>
            </control>
          </mc:Choice>
        </mc:AlternateContent>
        <mc:AlternateContent xmlns:mc="http://schemas.openxmlformats.org/markup-compatibility/2006">
          <mc:Choice Requires="x14">
            <control shapeId="73835" r:id="rId104" name="Check Box 107">
              <controlPr defaultSize="0" autoFill="0" autoLine="0" autoPict="0">
                <anchor moveWithCells="1">
                  <from>
                    <xdr:col>16</xdr:col>
                    <xdr:colOff>209550</xdr:colOff>
                    <xdr:row>112</xdr:row>
                    <xdr:rowOff>0</xdr:rowOff>
                  </from>
                  <to>
                    <xdr:col>17</xdr:col>
                    <xdr:colOff>57150</xdr:colOff>
                    <xdr:row>112</xdr:row>
                    <xdr:rowOff>180975</xdr:rowOff>
                  </to>
                </anchor>
              </controlPr>
            </control>
          </mc:Choice>
        </mc:AlternateContent>
        <mc:AlternateContent xmlns:mc="http://schemas.openxmlformats.org/markup-compatibility/2006">
          <mc:Choice Requires="x14">
            <control shapeId="73836" r:id="rId105" name="Check Box 108">
              <controlPr defaultSize="0" autoFill="0" autoLine="0" autoPict="0">
                <anchor moveWithCells="1">
                  <from>
                    <xdr:col>27</xdr:col>
                    <xdr:colOff>0</xdr:colOff>
                    <xdr:row>64</xdr:row>
                    <xdr:rowOff>38100</xdr:rowOff>
                  </from>
                  <to>
                    <xdr:col>28</xdr:col>
                    <xdr:colOff>123825</xdr:colOff>
                    <xdr:row>64</xdr:row>
                    <xdr:rowOff>228600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FFC000"/>
    <pageSetUpPr fitToPage="1"/>
  </sheetPr>
  <dimension ref="A1:AI162"/>
  <sheetViews>
    <sheetView workbookViewId="0">
      <selection activeCell="C11" sqref="C11"/>
    </sheetView>
  </sheetViews>
  <sheetFormatPr baseColWidth="10" defaultRowHeight="12.75" x14ac:dyDescent="0.2"/>
  <cols>
    <col min="1" max="1" width="13.5703125" style="9" customWidth="1"/>
    <col min="2" max="2" width="62.28515625" style="9" customWidth="1"/>
    <col min="3" max="3" width="11.140625" style="2" customWidth="1"/>
    <col min="4" max="4" width="5.140625" style="2" hidden="1" customWidth="1"/>
    <col min="5" max="5" width="5.28515625" style="2" hidden="1" customWidth="1"/>
    <col min="6" max="6" width="5" style="2" hidden="1" customWidth="1"/>
    <col min="7" max="7" width="4.85546875" style="9" hidden="1" customWidth="1"/>
    <col min="8" max="10" width="4.7109375" style="9" hidden="1" customWidth="1"/>
    <col min="11" max="12" width="5.85546875" style="9" hidden="1" customWidth="1"/>
    <col min="13" max="14" width="6.140625" style="9" hidden="1" customWidth="1"/>
    <col min="15" max="15" width="8.28515625" style="2" hidden="1" customWidth="1"/>
    <col min="16" max="16" width="9" style="9" hidden="1" customWidth="1"/>
    <col min="17" max="17" width="8" style="9" hidden="1" customWidth="1"/>
    <col min="18" max="18" width="8.7109375" style="9" hidden="1" customWidth="1"/>
    <col min="19" max="19" width="8.28515625" style="84" hidden="1" customWidth="1"/>
    <col min="20" max="20" width="9" style="84" customWidth="1"/>
    <col min="21" max="21" width="6.42578125" style="84" customWidth="1"/>
    <col min="22" max="23" width="11.42578125" style="84"/>
    <col min="24" max="24" width="8.42578125" style="84" customWidth="1"/>
    <col min="25" max="25" width="6.28515625" style="84" customWidth="1"/>
    <col min="26" max="26" width="9" style="84" customWidth="1"/>
    <col min="27" max="27" width="8.5703125" style="84" customWidth="1"/>
    <col min="28" max="28" width="6.42578125" style="84" customWidth="1"/>
    <col min="29" max="29" width="7.85546875" style="84" customWidth="1"/>
    <col min="30" max="30" width="8.140625" style="84" customWidth="1"/>
    <col min="31" max="31" width="8.28515625" style="84" bestFit="1" customWidth="1"/>
    <col min="32" max="32" width="5.28515625" style="84" customWidth="1"/>
    <col min="33" max="33" width="5" style="84" customWidth="1"/>
    <col min="34" max="34" width="9.140625" style="84" bestFit="1" customWidth="1"/>
    <col min="35" max="35" width="10.85546875" style="84" bestFit="1" customWidth="1"/>
    <col min="36" max="16384" width="11.42578125" style="84"/>
  </cols>
  <sheetData>
    <row r="1" spans="1:35" s="9" customFormat="1" x14ac:dyDescent="0.2">
      <c r="A1" s="8"/>
      <c r="B1" s="8" t="s">
        <v>31</v>
      </c>
      <c r="C1" s="7"/>
      <c r="D1" s="7"/>
      <c r="E1" s="7"/>
      <c r="F1" s="7"/>
      <c r="G1" s="8"/>
      <c r="O1" s="2"/>
    </row>
    <row r="2" spans="1:35" s="9" customFormat="1" x14ac:dyDescent="0.2">
      <c r="A2" s="10" t="s">
        <v>32</v>
      </c>
      <c r="B2" s="11"/>
      <c r="C2" s="11"/>
      <c r="D2" s="11"/>
      <c r="E2" s="11"/>
      <c r="F2" s="12"/>
      <c r="G2" s="8"/>
      <c r="O2" s="2"/>
    </row>
    <row r="3" spans="1:35" s="9" customFormat="1" x14ac:dyDescent="0.2">
      <c r="A3" s="10" t="s">
        <v>33</v>
      </c>
      <c r="B3" s="11"/>
      <c r="C3" s="11"/>
      <c r="D3" s="11"/>
      <c r="E3" s="11"/>
      <c r="F3" s="12"/>
      <c r="G3" s="8"/>
      <c r="O3" s="2"/>
    </row>
    <row r="4" spans="1:35" s="9" customFormat="1" x14ac:dyDescent="0.2">
      <c r="A4" s="10" t="s">
        <v>34</v>
      </c>
      <c r="B4" s="11"/>
      <c r="C4" s="11"/>
      <c r="D4" s="11"/>
      <c r="E4" s="11"/>
      <c r="F4" s="12"/>
      <c r="G4" s="8"/>
      <c r="K4" s="947"/>
      <c r="L4" s="947"/>
      <c r="M4" s="947"/>
      <c r="O4" s="2"/>
    </row>
    <row r="5" spans="1:35" s="9" customFormat="1" x14ac:dyDescent="0.2">
      <c r="A5" s="10" t="s">
        <v>35</v>
      </c>
      <c r="B5" s="11"/>
      <c r="C5" s="11"/>
      <c r="D5" s="11"/>
      <c r="E5" s="11"/>
      <c r="F5" s="12"/>
      <c r="G5" s="8"/>
      <c r="O5" s="2"/>
    </row>
    <row r="6" spans="1:35" s="9" customFormat="1" ht="54.75" customHeight="1" x14ac:dyDescent="0.2">
      <c r="A6" s="952" t="s">
        <v>168</v>
      </c>
      <c r="B6" s="953"/>
      <c r="C6" s="13"/>
      <c r="D6" s="14"/>
      <c r="E6" s="14"/>
      <c r="F6" s="15"/>
      <c r="G6" s="16"/>
      <c r="O6" s="2"/>
    </row>
    <row r="7" spans="1:35" s="9" customFormat="1" x14ac:dyDescent="0.2">
      <c r="A7" s="17"/>
      <c r="B7" s="18"/>
      <c r="C7" s="6"/>
      <c r="D7" s="950" t="s">
        <v>36</v>
      </c>
      <c r="E7" s="951"/>
      <c r="F7" s="951"/>
      <c r="G7" s="951"/>
      <c r="H7" s="951"/>
      <c r="I7" s="951"/>
      <c r="J7" s="951"/>
      <c r="K7" s="951"/>
      <c r="L7" s="951"/>
      <c r="M7" s="951"/>
      <c r="N7" s="951"/>
      <c r="O7" s="951"/>
      <c r="P7" s="951"/>
      <c r="Q7" s="951"/>
      <c r="R7" s="951"/>
    </row>
    <row r="8" spans="1:35" s="9" customFormat="1" x14ac:dyDescent="0.2">
      <c r="A8" s="19"/>
      <c r="B8" s="16"/>
      <c r="C8" s="954" t="s">
        <v>37</v>
      </c>
      <c r="D8" s="948" t="s">
        <v>161</v>
      </c>
      <c r="E8" s="949"/>
      <c r="F8" s="949"/>
      <c r="G8" s="949"/>
      <c r="H8" s="949"/>
      <c r="I8" s="949"/>
      <c r="J8" s="949"/>
      <c r="K8" s="949"/>
      <c r="L8" s="949"/>
      <c r="M8" s="949"/>
      <c r="N8" s="949"/>
      <c r="O8" s="949"/>
      <c r="P8" s="949"/>
      <c r="Q8" s="949"/>
      <c r="R8" s="949"/>
    </row>
    <row r="9" spans="1:35" s="9" customFormat="1" ht="78.75" x14ac:dyDescent="0.2">
      <c r="A9" s="20"/>
      <c r="B9" s="65" t="s">
        <v>166</v>
      </c>
      <c r="C9" s="954"/>
      <c r="D9" s="22" t="s">
        <v>10</v>
      </c>
      <c r="E9" s="22" t="s">
        <v>11</v>
      </c>
      <c r="F9" s="22" t="s">
        <v>12</v>
      </c>
      <c r="G9" s="22" t="s">
        <v>13</v>
      </c>
      <c r="H9" s="22" t="s">
        <v>14</v>
      </c>
      <c r="I9" s="22" t="s">
        <v>15</v>
      </c>
      <c r="J9" s="22" t="s">
        <v>16</v>
      </c>
      <c r="K9" s="22" t="s">
        <v>17</v>
      </c>
      <c r="L9" s="22" t="s">
        <v>18</v>
      </c>
      <c r="M9" s="22" t="s">
        <v>19</v>
      </c>
      <c r="N9" s="22" t="s">
        <v>20</v>
      </c>
      <c r="O9" s="22" t="s">
        <v>162</v>
      </c>
      <c r="P9" s="22" t="s">
        <v>163</v>
      </c>
      <c r="Q9" s="22" t="s">
        <v>164</v>
      </c>
      <c r="R9" s="22" t="s">
        <v>165</v>
      </c>
      <c r="S9" s="22" t="s">
        <v>170</v>
      </c>
      <c r="T9" s="22" t="s">
        <v>171</v>
      </c>
    </row>
    <row r="10" spans="1:35" s="9" customFormat="1" x14ac:dyDescent="0.2">
      <c r="A10" s="20"/>
      <c r="B10" s="21" t="s">
        <v>38</v>
      </c>
      <c r="C10" s="64"/>
      <c r="D10" s="22"/>
      <c r="E10" s="22"/>
      <c r="F10" s="22"/>
      <c r="G10" s="22"/>
      <c r="H10" s="22"/>
      <c r="I10" s="22"/>
      <c r="J10" s="22"/>
      <c r="K10" s="22"/>
      <c r="L10" s="22"/>
      <c r="M10" s="22"/>
      <c r="N10" s="22"/>
      <c r="O10" s="22"/>
      <c r="P10" s="22"/>
      <c r="Q10" s="22"/>
      <c r="R10" s="22"/>
      <c r="S10" s="22"/>
      <c r="T10" s="22"/>
    </row>
    <row r="11" spans="1:35" s="9" customFormat="1" x14ac:dyDescent="0.2">
      <c r="A11" s="66" t="s">
        <v>39</v>
      </c>
      <c r="B11" s="67"/>
      <c r="C11" s="68">
        <v>101</v>
      </c>
      <c r="D11" s="69">
        <v>2</v>
      </c>
      <c r="E11" s="69">
        <v>2</v>
      </c>
      <c r="F11" s="69">
        <v>2</v>
      </c>
      <c r="G11" s="69">
        <v>2</v>
      </c>
      <c r="H11" s="69">
        <v>2</v>
      </c>
      <c r="I11" s="69">
        <v>2</v>
      </c>
      <c r="J11" s="69">
        <v>2</v>
      </c>
      <c r="K11" s="69">
        <v>2</v>
      </c>
      <c r="L11" s="69">
        <v>2</v>
      </c>
      <c r="M11" s="69">
        <v>2</v>
      </c>
      <c r="N11" s="69">
        <v>2</v>
      </c>
      <c r="O11" s="70">
        <v>2</v>
      </c>
      <c r="P11" s="70">
        <v>2</v>
      </c>
      <c r="Q11" s="70">
        <v>2</v>
      </c>
      <c r="R11" s="70">
        <v>2</v>
      </c>
      <c r="S11" s="70">
        <v>2</v>
      </c>
      <c r="T11" s="70">
        <v>2</v>
      </c>
      <c r="V11" s="1"/>
      <c r="W11" s="960" t="s">
        <v>40</v>
      </c>
      <c r="X11" s="961"/>
      <c r="Y11" s="961"/>
      <c r="Z11" s="961"/>
      <c r="AA11" s="961"/>
      <c r="AB11" s="961"/>
      <c r="AC11" s="23"/>
      <c r="AD11" s="24" t="s">
        <v>41</v>
      </c>
      <c r="AE11" s="25"/>
      <c r="AF11" s="25"/>
      <c r="AG11" s="26"/>
      <c r="AI11" s="8" t="s">
        <v>42</v>
      </c>
    </row>
    <row r="12" spans="1:35" s="9" customFormat="1" x14ac:dyDescent="0.2">
      <c r="A12" s="71" t="s">
        <v>172</v>
      </c>
      <c r="B12" s="71"/>
      <c r="C12" s="107">
        <v>101</v>
      </c>
      <c r="D12" s="69">
        <v>2</v>
      </c>
      <c r="E12" s="69">
        <v>2</v>
      </c>
      <c r="F12" s="69">
        <v>2</v>
      </c>
      <c r="G12" s="69">
        <v>2</v>
      </c>
      <c r="H12" s="69">
        <v>2</v>
      </c>
      <c r="I12" s="69">
        <v>2</v>
      </c>
      <c r="J12" s="69">
        <v>2</v>
      </c>
      <c r="K12" s="69">
        <v>2</v>
      </c>
      <c r="L12" s="69">
        <v>2</v>
      </c>
      <c r="M12" s="69">
        <v>2</v>
      </c>
      <c r="N12" s="69">
        <v>2</v>
      </c>
      <c r="O12" s="70">
        <v>2</v>
      </c>
      <c r="P12" s="70">
        <v>2</v>
      </c>
      <c r="Q12" s="70">
        <v>2</v>
      </c>
      <c r="R12" s="70">
        <v>2</v>
      </c>
      <c r="S12" s="70">
        <v>2</v>
      </c>
      <c r="T12" s="70">
        <v>3</v>
      </c>
      <c r="V12" s="27">
        <v>69918</v>
      </c>
      <c r="W12" s="28"/>
      <c r="X12" s="29"/>
      <c r="Y12" s="30"/>
      <c r="Z12" s="31" t="s">
        <v>43</v>
      </c>
      <c r="AA12" s="32" t="s">
        <v>44</v>
      </c>
      <c r="AB12" s="32" t="s">
        <v>45</v>
      </c>
      <c r="AC12" s="32" t="s">
        <v>46</v>
      </c>
      <c r="AD12" s="33" t="s">
        <v>47</v>
      </c>
      <c r="AE12" s="33" t="s">
        <v>48</v>
      </c>
      <c r="AF12" s="33" t="s">
        <v>49</v>
      </c>
      <c r="AG12" s="33" t="s">
        <v>50</v>
      </c>
      <c r="AH12" s="34" t="s">
        <v>51</v>
      </c>
      <c r="AI12" s="34" t="s">
        <v>52</v>
      </c>
    </row>
    <row r="13" spans="1:35" s="9" customFormat="1" x14ac:dyDescent="0.2">
      <c r="A13" s="66" t="s">
        <v>53</v>
      </c>
      <c r="B13" s="72"/>
      <c r="C13" s="68">
        <v>101</v>
      </c>
      <c r="D13" s="69">
        <v>4</v>
      </c>
      <c r="E13" s="69">
        <v>2</v>
      </c>
      <c r="F13" s="69">
        <v>2</v>
      </c>
      <c r="G13" s="69">
        <v>2</v>
      </c>
      <c r="H13" s="69">
        <v>2</v>
      </c>
      <c r="I13" s="69">
        <v>2</v>
      </c>
      <c r="J13" s="69">
        <v>2</v>
      </c>
      <c r="K13" s="69">
        <v>2</v>
      </c>
      <c r="L13" s="69">
        <v>2</v>
      </c>
      <c r="M13" s="69">
        <v>2</v>
      </c>
      <c r="N13" s="69">
        <v>2</v>
      </c>
      <c r="O13" s="70">
        <v>2</v>
      </c>
      <c r="P13" s="70">
        <v>2</v>
      </c>
      <c r="Q13" s="70">
        <v>2</v>
      </c>
      <c r="R13" s="70">
        <v>2</v>
      </c>
      <c r="S13" s="70">
        <v>2</v>
      </c>
      <c r="T13" s="70">
        <v>2</v>
      </c>
      <c r="V13" s="27">
        <v>23306</v>
      </c>
      <c r="W13" s="35" t="s">
        <v>54</v>
      </c>
      <c r="X13" s="4"/>
      <c r="Y13" s="3"/>
      <c r="Z13" s="36">
        <v>78285</v>
      </c>
      <c r="AA13" s="37">
        <v>78288</v>
      </c>
      <c r="AB13" s="38">
        <f>IF(AA13="","",SUM(AA13-Z13))</f>
        <v>3</v>
      </c>
      <c r="AC13" s="39">
        <f>ROUND(IF(AA13=0,0,SUM(AB13/AA13))*100,4)</f>
        <v>3.8E-3</v>
      </c>
      <c r="AD13" s="40">
        <v>19572</v>
      </c>
      <c r="AE13" s="40">
        <v>58716</v>
      </c>
      <c r="AF13" s="40"/>
      <c r="AG13" s="40"/>
      <c r="AH13" s="41">
        <f>SUM(AD13:AG13)</f>
        <v>78288</v>
      </c>
      <c r="AI13" s="42">
        <f>+AA13-AH13</f>
        <v>0</v>
      </c>
    </row>
    <row r="14" spans="1:35" s="9" customFormat="1" x14ac:dyDescent="0.2">
      <c r="A14" s="66" t="s">
        <v>55</v>
      </c>
      <c r="B14" s="72"/>
      <c r="C14" s="68">
        <v>101</v>
      </c>
      <c r="D14" s="69">
        <v>4</v>
      </c>
      <c r="E14" s="69">
        <v>2</v>
      </c>
      <c r="F14" s="69">
        <v>2</v>
      </c>
      <c r="G14" s="69">
        <v>2</v>
      </c>
      <c r="H14" s="69">
        <v>2</v>
      </c>
      <c r="I14" s="69">
        <v>2</v>
      </c>
      <c r="J14" s="69">
        <v>2</v>
      </c>
      <c r="K14" s="69">
        <v>2</v>
      </c>
      <c r="L14" s="69">
        <v>2</v>
      </c>
      <c r="M14" s="69">
        <v>2</v>
      </c>
      <c r="N14" s="69">
        <v>2</v>
      </c>
      <c r="O14" s="70">
        <v>2</v>
      </c>
      <c r="P14" s="70">
        <v>2</v>
      </c>
      <c r="Q14" s="70">
        <v>2</v>
      </c>
      <c r="R14" s="70">
        <v>2</v>
      </c>
      <c r="S14" s="70">
        <v>2</v>
      </c>
      <c r="T14" s="70">
        <v>2</v>
      </c>
      <c r="V14" s="27">
        <v>0</v>
      </c>
      <c r="W14" s="35" t="s">
        <v>56</v>
      </c>
      <c r="X14" s="4"/>
      <c r="Y14" s="3"/>
      <c r="Z14" s="36">
        <v>7829</v>
      </c>
      <c r="AA14" s="37">
        <v>7832</v>
      </c>
      <c r="AB14" s="38">
        <f t="shared" ref="AB14:AB24" si="0">IF(AA14="","",SUM(AA14-Z14))</f>
        <v>3</v>
      </c>
      <c r="AC14" s="39">
        <f t="shared" ref="AC14:AC24" si="1">ROUND(IF(AA14=0,0,SUM(AB14/AA14))*100,4)</f>
        <v>3.8300000000000001E-2</v>
      </c>
      <c r="AD14" s="43">
        <v>1958</v>
      </c>
      <c r="AE14" s="43">
        <v>5874</v>
      </c>
      <c r="AF14" s="43"/>
      <c r="AG14" s="43"/>
      <c r="AH14" s="44">
        <f t="shared" ref="AH14:AH26" si="2">SUM(AD14:AG14)</f>
        <v>7832</v>
      </c>
      <c r="AI14" s="45">
        <f t="shared" ref="AI14:AI26" si="3">+AA14-AH14</f>
        <v>0</v>
      </c>
    </row>
    <row r="15" spans="1:35" s="9" customFormat="1" x14ac:dyDescent="0.2">
      <c r="A15" s="66" t="s">
        <v>57</v>
      </c>
      <c r="B15" s="72"/>
      <c r="C15" s="68">
        <v>101</v>
      </c>
      <c r="D15" s="69">
        <v>4</v>
      </c>
      <c r="E15" s="69">
        <v>2</v>
      </c>
      <c r="F15" s="69">
        <v>2</v>
      </c>
      <c r="G15" s="69">
        <v>2</v>
      </c>
      <c r="H15" s="69">
        <v>2</v>
      </c>
      <c r="I15" s="69">
        <v>2</v>
      </c>
      <c r="J15" s="69">
        <v>2</v>
      </c>
      <c r="K15" s="69">
        <v>2</v>
      </c>
      <c r="L15" s="69">
        <v>2</v>
      </c>
      <c r="M15" s="69">
        <v>2</v>
      </c>
      <c r="N15" s="69">
        <v>2</v>
      </c>
      <c r="O15" s="70">
        <v>2</v>
      </c>
      <c r="P15" s="70">
        <v>2</v>
      </c>
      <c r="Q15" s="70">
        <v>2</v>
      </c>
      <c r="R15" s="70">
        <v>2</v>
      </c>
      <c r="S15" s="70">
        <v>2</v>
      </c>
      <c r="T15" s="70">
        <v>2</v>
      </c>
      <c r="V15" s="27">
        <v>0</v>
      </c>
      <c r="W15" s="35" t="s">
        <v>58</v>
      </c>
      <c r="X15" s="4"/>
      <c r="Y15" s="3"/>
      <c r="Z15" s="36">
        <v>11743</v>
      </c>
      <c r="AA15" s="37">
        <v>11744</v>
      </c>
      <c r="AB15" s="38">
        <f t="shared" si="0"/>
        <v>1</v>
      </c>
      <c r="AC15" s="39">
        <f t="shared" si="1"/>
        <v>8.5000000000000006E-3</v>
      </c>
      <c r="AD15" s="43">
        <v>2936</v>
      </c>
      <c r="AE15" s="43">
        <v>8808</v>
      </c>
      <c r="AF15" s="43"/>
      <c r="AG15" s="43"/>
      <c r="AH15" s="44">
        <f t="shared" si="2"/>
        <v>11744</v>
      </c>
      <c r="AI15" s="45">
        <f t="shared" si="3"/>
        <v>0</v>
      </c>
    </row>
    <row r="16" spans="1:35" s="9" customFormat="1" x14ac:dyDescent="0.2">
      <c r="A16" s="66" t="s">
        <v>59</v>
      </c>
      <c r="B16" s="72"/>
      <c r="C16" s="68">
        <v>101</v>
      </c>
      <c r="D16" s="69">
        <v>4</v>
      </c>
      <c r="E16" s="69">
        <v>2</v>
      </c>
      <c r="F16" s="69">
        <v>2</v>
      </c>
      <c r="G16" s="69">
        <v>2</v>
      </c>
      <c r="H16" s="69">
        <v>2</v>
      </c>
      <c r="I16" s="69">
        <v>2</v>
      </c>
      <c r="J16" s="69">
        <v>2</v>
      </c>
      <c r="K16" s="69">
        <v>2</v>
      </c>
      <c r="L16" s="69">
        <v>2</v>
      </c>
      <c r="M16" s="69">
        <v>2</v>
      </c>
      <c r="N16" s="69">
        <v>2</v>
      </c>
      <c r="O16" s="70">
        <v>2</v>
      </c>
      <c r="P16" s="70">
        <v>2</v>
      </c>
      <c r="Q16" s="70">
        <v>2</v>
      </c>
      <c r="R16" s="70">
        <v>2</v>
      </c>
      <c r="S16" s="70">
        <v>2</v>
      </c>
      <c r="T16" s="70">
        <v>2</v>
      </c>
      <c r="V16" s="27">
        <f>SUM(V12:V15)</f>
        <v>93224</v>
      </c>
      <c r="W16" s="35" t="s">
        <v>60</v>
      </c>
      <c r="X16" s="4"/>
      <c r="Y16" s="3"/>
      <c r="Z16" s="36">
        <v>2349</v>
      </c>
      <c r="AA16" s="37">
        <v>2352</v>
      </c>
      <c r="AB16" s="38">
        <f t="shared" si="0"/>
        <v>3</v>
      </c>
      <c r="AC16" s="39">
        <f t="shared" si="1"/>
        <v>0.12759999999999999</v>
      </c>
      <c r="AD16" s="43">
        <v>588</v>
      </c>
      <c r="AE16" s="43">
        <v>1764</v>
      </c>
      <c r="AF16" s="43"/>
      <c r="AG16" s="43"/>
      <c r="AH16" s="44">
        <f t="shared" si="2"/>
        <v>2352</v>
      </c>
      <c r="AI16" s="45">
        <f t="shared" si="3"/>
        <v>0</v>
      </c>
    </row>
    <row r="17" spans="1:35" s="9" customFormat="1" x14ac:dyDescent="0.2">
      <c r="A17" s="66" t="s">
        <v>61</v>
      </c>
      <c r="B17" s="72"/>
      <c r="C17" s="68">
        <v>101</v>
      </c>
      <c r="D17" s="69">
        <v>4</v>
      </c>
      <c r="E17" s="69">
        <v>2</v>
      </c>
      <c r="F17" s="69">
        <v>2</v>
      </c>
      <c r="G17" s="69">
        <v>2</v>
      </c>
      <c r="H17" s="69">
        <v>2</v>
      </c>
      <c r="I17" s="69">
        <v>2</v>
      </c>
      <c r="J17" s="69">
        <v>2</v>
      </c>
      <c r="K17" s="69">
        <v>2</v>
      </c>
      <c r="L17" s="69">
        <v>2</v>
      </c>
      <c r="M17" s="69">
        <v>2</v>
      </c>
      <c r="N17" s="69">
        <v>2</v>
      </c>
      <c r="O17" s="70">
        <v>2</v>
      </c>
      <c r="P17" s="70">
        <v>2</v>
      </c>
      <c r="Q17" s="70">
        <v>2</v>
      </c>
      <c r="R17" s="70">
        <v>2</v>
      </c>
      <c r="S17" s="70">
        <v>2</v>
      </c>
      <c r="T17" s="70">
        <v>2</v>
      </c>
      <c r="V17" s="27"/>
      <c r="W17" s="35" t="s">
        <v>62</v>
      </c>
      <c r="X17" s="4"/>
      <c r="Y17" s="3"/>
      <c r="Z17" s="36">
        <v>6990</v>
      </c>
      <c r="AA17" s="37">
        <v>6992</v>
      </c>
      <c r="AB17" s="38">
        <f t="shared" si="0"/>
        <v>2</v>
      </c>
      <c r="AC17" s="39">
        <f t="shared" si="1"/>
        <v>2.86E-2</v>
      </c>
      <c r="AD17" s="43">
        <v>1748</v>
      </c>
      <c r="AE17" s="43">
        <v>5244</v>
      </c>
      <c r="AF17" s="43"/>
      <c r="AG17" s="43"/>
      <c r="AH17" s="44">
        <f t="shared" si="2"/>
        <v>6992</v>
      </c>
      <c r="AI17" s="45">
        <f t="shared" si="3"/>
        <v>0</v>
      </c>
    </row>
    <row r="18" spans="1:35" s="9" customFormat="1" x14ac:dyDescent="0.2">
      <c r="A18" s="66" t="s">
        <v>63</v>
      </c>
      <c r="B18" s="72"/>
      <c r="C18" s="68">
        <v>101</v>
      </c>
      <c r="D18" s="69">
        <v>4</v>
      </c>
      <c r="E18" s="69">
        <v>2</v>
      </c>
      <c r="F18" s="69">
        <v>2</v>
      </c>
      <c r="G18" s="69">
        <v>2</v>
      </c>
      <c r="H18" s="69">
        <v>2</v>
      </c>
      <c r="I18" s="69">
        <v>2</v>
      </c>
      <c r="J18" s="69">
        <v>2</v>
      </c>
      <c r="K18" s="69">
        <v>2</v>
      </c>
      <c r="L18" s="69">
        <v>2</v>
      </c>
      <c r="M18" s="69">
        <v>2</v>
      </c>
      <c r="N18" s="69">
        <v>2</v>
      </c>
      <c r="O18" s="70">
        <v>2</v>
      </c>
      <c r="P18" s="70">
        <v>2</v>
      </c>
      <c r="Q18" s="70">
        <v>2</v>
      </c>
      <c r="R18" s="70">
        <v>2</v>
      </c>
      <c r="S18" s="70">
        <v>2</v>
      </c>
      <c r="T18" s="70">
        <v>2</v>
      </c>
      <c r="V18" s="1"/>
      <c r="W18" s="35" t="s">
        <v>64</v>
      </c>
      <c r="X18" s="4"/>
      <c r="Y18" s="3"/>
      <c r="Z18" s="36"/>
      <c r="AA18" s="37"/>
      <c r="AB18" s="38" t="str">
        <f t="shared" si="0"/>
        <v/>
      </c>
      <c r="AC18" s="39">
        <f t="shared" si="1"/>
        <v>0</v>
      </c>
      <c r="AD18" s="43"/>
      <c r="AE18" s="43"/>
      <c r="AF18" s="43"/>
      <c r="AG18" s="43"/>
      <c r="AH18" s="44">
        <f t="shared" si="2"/>
        <v>0</v>
      </c>
      <c r="AI18" s="45">
        <f t="shared" si="3"/>
        <v>0</v>
      </c>
    </row>
    <row r="19" spans="1:35" s="9" customFormat="1" x14ac:dyDescent="0.2">
      <c r="A19" s="66" t="s">
        <v>65</v>
      </c>
      <c r="B19" s="72"/>
      <c r="C19" s="68">
        <v>101</v>
      </c>
      <c r="D19" s="69">
        <v>4</v>
      </c>
      <c r="E19" s="69">
        <v>2</v>
      </c>
      <c r="F19" s="69">
        <v>2</v>
      </c>
      <c r="G19" s="69">
        <v>2</v>
      </c>
      <c r="H19" s="69">
        <v>2</v>
      </c>
      <c r="I19" s="69">
        <v>2</v>
      </c>
      <c r="J19" s="69">
        <v>2</v>
      </c>
      <c r="K19" s="69">
        <v>2</v>
      </c>
      <c r="L19" s="69">
        <v>2</v>
      </c>
      <c r="M19" s="69">
        <v>2</v>
      </c>
      <c r="N19" s="69">
        <v>2</v>
      </c>
      <c r="O19" s="70">
        <v>2</v>
      </c>
      <c r="P19" s="70">
        <v>2</v>
      </c>
      <c r="Q19" s="70">
        <v>2</v>
      </c>
      <c r="R19" s="70">
        <v>2</v>
      </c>
      <c r="S19" s="70">
        <v>2</v>
      </c>
      <c r="T19" s="70">
        <v>2</v>
      </c>
      <c r="V19" s="1"/>
      <c r="W19" s="35" t="s">
        <v>66</v>
      </c>
      <c r="X19" s="4"/>
      <c r="Y19" s="3"/>
      <c r="Z19" s="36"/>
      <c r="AA19" s="37"/>
      <c r="AB19" s="38" t="str">
        <f t="shared" si="0"/>
        <v/>
      </c>
      <c r="AC19" s="39">
        <f t="shared" si="1"/>
        <v>0</v>
      </c>
      <c r="AD19" s="43"/>
      <c r="AE19" s="43"/>
      <c r="AF19" s="43"/>
      <c r="AG19" s="43"/>
      <c r="AH19" s="44">
        <f t="shared" si="2"/>
        <v>0</v>
      </c>
      <c r="AI19" s="45">
        <f t="shared" si="3"/>
        <v>0</v>
      </c>
    </row>
    <row r="20" spans="1:35" s="9" customFormat="1" x14ac:dyDescent="0.2">
      <c r="A20" s="66" t="s">
        <v>67</v>
      </c>
      <c r="B20" s="72"/>
      <c r="C20" s="68">
        <v>101</v>
      </c>
      <c r="D20" s="69">
        <v>4</v>
      </c>
      <c r="E20" s="69">
        <v>2</v>
      </c>
      <c r="F20" s="69">
        <v>2</v>
      </c>
      <c r="G20" s="69">
        <v>2</v>
      </c>
      <c r="H20" s="69">
        <v>2</v>
      </c>
      <c r="I20" s="69">
        <v>2</v>
      </c>
      <c r="J20" s="69">
        <v>2</v>
      </c>
      <c r="K20" s="69">
        <v>2</v>
      </c>
      <c r="L20" s="69">
        <v>2</v>
      </c>
      <c r="M20" s="69">
        <v>2</v>
      </c>
      <c r="N20" s="69">
        <v>2</v>
      </c>
      <c r="O20" s="70">
        <v>2</v>
      </c>
      <c r="P20" s="70">
        <v>2</v>
      </c>
      <c r="Q20" s="70">
        <v>2</v>
      </c>
      <c r="R20" s="70">
        <v>2</v>
      </c>
      <c r="S20" s="70">
        <v>2</v>
      </c>
      <c r="T20" s="70">
        <v>2</v>
      </c>
      <c r="V20" s="1"/>
      <c r="W20" s="35" t="s">
        <v>68</v>
      </c>
      <c r="X20" s="4"/>
      <c r="Y20" s="3"/>
      <c r="Z20" s="36">
        <v>4697</v>
      </c>
      <c r="AA20" s="37">
        <v>4697</v>
      </c>
      <c r="AB20" s="38">
        <f t="shared" si="0"/>
        <v>0</v>
      </c>
      <c r="AC20" s="39">
        <f t="shared" si="1"/>
        <v>0</v>
      </c>
      <c r="AD20" s="43"/>
      <c r="AE20" s="43"/>
      <c r="AF20" s="43"/>
      <c r="AG20" s="43"/>
      <c r="AH20" s="44">
        <f t="shared" si="2"/>
        <v>0</v>
      </c>
      <c r="AI20" s="45">
        <f t="shared" si="3"/>
        <v>4697</v>
      </c>
    </row>
    <row r="21" spans="1:35" s="9" customFormat="1" x14ac:dyDescent="0.2">
      <c r="A21" s="66" t="s">
        <v>69</v>
      </c>
      <c r="B21" s="72"/>
      <c r="C21" s="68">
        <v>101</v>
      </c>
      <c r="D21" s="69">
        <v>4</v>
      </c>
      <c r="E21" s="69">
        <v>2</v>
      </c>
      <c r="F21" s="69">
        <v>2</v>
      </c>
      <c r="G21" s="69">
        <v>2</v>
      </c>
      <c r="H21" s="69">
        <v>2</v>
      </c>
      <c r="I21" s="69">
        <v>2</v>
      </c>
      <c r="J21" s="69">
        <v>2</v>
      </c>
      <c r="K21" s="69">
        <v>2</v>
      </c>
      <c r="L21" s="69">
        <v>2</v>
      </c>
      <c r="M21" s="69">
        <v>2</v>
      </c>
      <c r="N21" s="69">
        <v>2</v>
      </c>
      <c r="O21" s="70">
        <v>2</v>
      </c>
      <c r="P21" s="70">
        <v>2</v>
      </c>
      <c r="Q21" s="70">
        <v>2</v>
      </c>
      <c r="R21" s="70">
        <v>2</v>
      </c>
      <c r="S21" s="70">
        <v>2</v>
      </c>
      <c r="T21" s="70">
        <v>2</v>
      </c>
      <c r="V21" s="1"/>
      <c r="W21" s="46" t="s">
        <v>70</v>
      </c>
      <c r="X21" s="4"/>
      <c r="Y21" s="3"/>
      <c r="Z21" s="36"/>
      <c r="AA21" s="37"/>
      <c r="AB21" s="38" t="str">
        <f t="shared" si="0"/>
        <v/>
      </c>
      <c r="AC21" s="39">
        <f t="shared" si="1"/>
        <v>0</v>
      </c>
      <c r="AD21" s="43"/>
      <c r="AE21" s="43"/>
      <c r="AF21" s="43"/>
      <c r="AG21" s="43"/>
      <c r="AH21" s="44">
        <f t="shared" si="2"/>
        <v>0</v>
      </c>
      <c r="AI21" s="45">
        <f t="shared" si="3"/>
        <v>0</v>
      </c>
    </row>
    <row r="22" spans="1:35" s="9" customFormat="1" x14ac:dyDescent="0.2">
      <c r="A22" s="66" t="s">
        <v>71</v>
      </c>
      <c r="B22" s="72"/>
      <c r="C22" s="68">
        <v>101</v>
      </c>
      <c r="D22" s="69">
        <v>4</v>
      </c>
      <c r="E22" s="69">
        <v>2</v>
      </c>
      <c r="F22" s="69">
        <v>2</v>
      </c>
      <c r="G22" s="69">
        <v>2</v>
      </c>
      <c r="H22" s="69">
        <v>2</v>
      </c>
      <c r="I22" s="69">
        <v>2</v>
      </c>
      <c r="J22" s="69">
        <v>2</v>
      </c>
      <c r="K22" s="69">
        <v>2</v>
      </c>
      <c r="L22" s="69">
        <v>2</v>
      </c>
      <c r="M22" s="69">
        <v>2</v>
      </c>
      <c r="N22" s="69">
        <v>2</v>
      </c>
      <c r="O22" s="70">
        <v>2</v>
      </c>
      <c r="P22" s="70">
        <v>2</v>
      </c>
      <c r="Q22" s="70">
        <v>2</v>
      </c>
      <c r="R22" s="70">
        <v>2</v>
      </c>
      <c r="S22" s="70">
        <v>2</v>
      </c>
      <c r="T22" s="70">
        <v>2</v>
      </c>
      <c r="V22" s="1"/>
      <c r="W22" s="46" t="s">
        <v>72</v>
      </c>
      <c r="X22" s="4"/>
      <c r="Y22" s="3"/>
      <c r="Z22" s="36"/>
      <c r="AA22" s="37"/>
      <c r="AB22" s="38" t="str">
        <f t="shared" si="0"/>
        <v/>
      </c>
      <c r="AC22" s="39">
        <f t="shared" si="1"/>
        <v>0</v>
      </c>
      <c r="AD22" s="43"/>
      <c r="AE22" s="43"/>
      <c r="AF22" s="43"/>
      <c r="AG22" s="43"/>
      <c r="AH22" s="44">
        <f t="shared" si="2"/>
        <v>0</v>
      </c>
      <c r="AI22" s="45">
        <f t="shared" si="3"/>
        <v>0</v>
      </c>
    </row>
    <row r="23" spans="1:35" s="9" customFormat="1" x14ac:dyDescent="0.2">
      <c r="A23" s="66" t="s">
        <v>73</v>
      </c>
      <c r="B23" s="72"/>
      <c r="C23" s="68">
        <v>101</v>
      </c>
      <c r="D23" s="69">
        <v>4</v>
      </c>
      <c r="E23" s="69">
        <v>2</v>
      </c>
      <c r="F23" s="69">
        <v>2</v>
      </c>
      <c r="G23" s="69">
        <v>2</v>
      </c>
      <c r="H23" s="69">
        <v>2</v>
      </c>
      <c r="I23" s="69">
        <v>2</v>
      </c>
      <c r="J23" s="69">
        <v>2</v>
      </c>
      <c r="K23" s="69">
        <v>2</v>
      </c>
      <c r="L23" s="69">
        <v>2</v>
      </c>
      <c r="M23" s="69">
        <v>2</v>
      </c>
      <c r="N23" s="69">
        <v>2</v>
      </c>
      <c r="O23" s="70">
        <v>2</v>
      </c>
      <c r="P23" s="70">
        <v>2</v>
      </c>
      <c r="Q23" s="70">
        <v>2</v>
      </c>
      <c r="R23" s="70">
        <v>2</v>
      </c>
      <c r="S23" s="70">
        <v>2</v>
      </c>
      <c r="T23" s="70">
        <v>2</v>
      </c>
      <c r="V23" s="1"/>
      <c r="W23" s="46" t="s">
        <v>74</v>
      </c>
      <c r="X23" s="4"/>
      <c r="Y23" s="3"/>
      <c r="Z23" s="36"/>
      <c r="AA23" s="37"/>
      <c r="AB23" s="38" t="str">
        <f t="shared" si="0"/>
        <v/>
      </c>
      <c r="AC23" s="39">
        <f t="shared" si="1"/>
        <v>0</v>
      </c>
      <c r="AD23" s="43"/>
      <c r="AE23" s="43"/>
      <c r="AF23" s="43"/>
      <c r="AG23" s="43"/>
      <c r="AH23" s="44">
        <f t="shared" si="2"/>
        <v>0</v>
      </c>
      <c r="AI23" s="45">
        <f t="shared" si="3"/>
        <v>0</v>
      </c>
    </row>
    <row r="24" spans="1:35" s="9" customFormat="1" x14ac:dyDescent="0.2">
      <c r="A24" s="66" t="s">
        <v>75</v>
      </c>
      <c r="B24" s="72"/>
      <c r="C24" s="68">
        <v>101</v>
      </c>
      <c r="D24" s="69">
        <v>4</v>
      </c>
      <c r="E24" s="69">
        <v>2</v>
      </c>
      <c r="F24" s="69">
        <v>2</v>
      </c>
      <c r="G24" s="69">
        <v>2</v>
      </c>
      <c r="H24" s="69">
        <v>2</v>
      </c>
      <c r="I24" s="69">
        <v>2</v>
      </c>
      <c r="J24" s="69">
        <v>2</v>
      </c>
      <c r="K24" s="69">
        <v>2</v>
      </c>
      <c r="L24" s="69">
        <v>2</v>
      </c>
      <c r="M24" s="69">
        <v>2</v>
      </c>
      <c r="N24" s="69">
        <v>2</v>
      </c>
      <c r="O24" s="70">
        <v>2</v>
      </c>
      <c r="P24" s="70">
        <v>2</v>
      </c>
      <c r="Q24" s="70">
        <v>2</v>
      </c>
      <c r="R24" s="70">
        <v>2</v>
      </c>
      <c r="S24" s="70">
        <v>2</v>
      </c>
      <c r="T24" s="70">
        <v>2</v>
      </c>
      <c r="V24" s="1"/>
      <c r="W24" s="46" t="s">
        <v>76</v>
      </c>
      <c r="X24" s="4"/>
      <c r="Y24" s="3"/>
      <c r="Z24" s="36"/>
      <c r="AA24" s="37"/>
      <c r="AB24" s="38" t="str">
        <f t="shared" si="0"/>
        <v/>
      </c>
      <c r="AC24" s="39">
        <f t="shared" si="1"/>
        <v>0</v>
      </c>
      <c r="AD24" s="43"/>
      <c r="AE24" s="43"/>
      <c r="AF24" s="43"/>
      <c r="AG24" s="43"/>
      <c r="AH24" s="44">
        <f t="shared" si="2"/>
        <v>0</v>
      </c>
      <c r="AI24" s="45">
        <f t="shared" si="3"/>
        <v>0</v>
      </c>
    </row>
    <row r="25" spans="1:35" s="9" customFormat="1" x14ac:dyDescent="0.2">
      <c r="A25" s="66" t="s">
        <v>77</v>
      </c>
      <c r="B25" s="72"/>
      <c r="C25" s="68">
        <v>101</v>
      </c>
      <c r="D25" s="69">
        <v>4</v>
      </c>
      <c r="E25" s="69">
        <v>2</v>
      </c>
      <c r="F25" s="69">
        <v>2</v>
      </c>
      <c r="G25" s="69">
        <v>2</v>
      </c>
      <c r="H25" s="69">
        <v>2</v>
      </c>
      <c r="I25" s="69">
        <v>2</v>
      </c>
      <c r="J25" s="69">
        <v>2</v>
      </c>
      <c r="K25" s="69">
        <v>2</v>
      </c>
      <c r="L25" s="69">
        <v>2</v>
      </c>
      <c r="M25" s="69">
        <v>2</v>
      </c>
      <c r="N25" s="69">
        <v>2</v>
      </c>
      <c r="O25" s="70">
        <v>2</v>
      </c>
      <c r="P25" s="70">
        <v>2</v>
      </c>
      <c r="Q25" s="70">
        <v>2</v>
      </c>
      <c r="R25" s="70">
        <v>2</v>
      </c>
      <c r="S25" s="70">
        <v>2</v>
      </c>
      <c r="T25" s="70">
        <v>2</v>
      </c>
      <c r="V25" s="1"/>
      <c r="W25" s="46"/>
      <c r="X25" s="4"/>
      <c r="Y25" s="3"/>
      <c r="Z25" s="47"/>
      <c r="AA25" s="37"/>
      <c r="AB25" s="48"/>
      <c r="AC25" s="49"/>
      <c r="AD25" s="43"/>
      <c r="AE25" s="43"/>
      <c r="AF25" s="43"/>
      <c r="AG25" s="43"/>
      <c r="AH25" s="44">
        <f t="shared" si="2"/>
        <v>0</v>
      </c>
      <c r="AI25" s="45">
        <f t="shared" si="3"/>
        <v>0</v>
      </c>
    </row>
    <row r="26" spans="1:35" s="9" customFormat="1" x14ac:dyDescent="0.2">
      <c r="A26" s="71" t="s">
        <v>160</v>
      </c>
      <c r="B26" s="71"/>
      <c r="C26" s="68">
        <v>101</v>
      </c>
      <c r="D26" s="69">
        <v>4</v>
      </c>
      <c r="E26" s="69">
        <v>2</v>
      </c>
      <c r="F26" s="69">
        <v>2</v>
      </c>
      <c r="G26" s="69">
        <v>2</v>
      </c>
      <c r="H26" s="69">
        <v>2</v>
      </c>
      <c r="I26" s="69">
        <v>2</v>
      </c>
      <c r="J26" s="69">
        <v>2</v>
      </c>
      <c r="K26" s="69">
        <v>2</v>
      </c>
      <c r="L26" s="69">
        <v>2</v>
      </c>
      <c r="M26" s="69">
        <v>2</v>
      </c>
      <c r="N26" s="69">
        <v>2</v>
      </c>
      <c r="O26" s="70">
        <v>2</v>
      </c>
      <c r="P26" s="70">
        <v>2</v>
      </c>
      <c r="Q26" s="70">
        <v>2</v>
      </c>
      <c r="R26" s="70">
        <v>2</v>
      </c>
      <c r="S26" s="70">
        <v>2</v>
      </c>
      <c r="T26" s="70">
        <v>2</v>
      </c>
      <c r="V26" s="1"/>
      <c r="W26" s="46"/>
      <c r="X26" s="4"/>
      <c r="Y26" s="3"/>
      <c r="Z26" s="47"/>
      <c r="AA26" s="37"/>
      <c r="AB26" s="48"/>
      <c r="AC26" s="49"/>
      <c r="AD26" s="50"/>
      <c r="AE26" s="50"/>
      <c r="AF26" s="50"/>
      <c r="AG26" s="50"/>
      <c r="AH26" s="51">
        <f t="shared" si="2"/>
        <v>0</v>
      </c>
      <c r="AI26" s="52">
        <f t="shared" si="3"/>
        <v>0</v>
      </c>
    </row>
    <row r="27" spans="1:35" x14ac:dyDescent="0.2">
      <c r="A27" s="73"/>
      <c r="B27" s="74" t="s">
        <v>78</v>
      </c>
      <c r="C27" s="75"/>
      <c r="D27" s="76"/>
      <c r="E27" s="76"/>
      <c r="F27" s="76"/>
      <c r="G27" s="76"/>
      <c r="H27" s="76"/>
      <c r="I27" s="76"/>
      <c r="J27" s="76"/>
      <c r="K27" s="76"/>
      <c r="L27" s="76"/>
      <c r="M27" s="76"/>
      <c r="N27" s="76"/>
      <c r="O27" s="77"/>
      <c r="P27" s="77"/>
      <c r="Q27" s="77"/>
      <c r="R27" s="77"/>
      <c r="S27" s="77"/>
      <c r="T27" s="77"/>
      <c r="V27" s="93"/>
      <c r="W27" s="94" t="s">
        <v>79</v>
      </c>
      <c r="X27" s="95"/>
      <c r="Y27" s="54"/>
      <c r="Z27" s="96">
        <f>SUM(Z13:Z16,+Z18+Z19)-(+Z17+Z20)</f>
        <v>88519</v>
      </c>
      <c r="AA27" s="96">
        <f>SUM(AA13:AA16,+AA18+AA19)-(+AA17+AA20)</f>
        <v>88527</v>
      </c>
      <c r="AB27" s="55">
        <f>SUM(AB13:AB26)</f>
        <v>12</v>
      </c>
      <c r="AC27" s="56">
        <f>IF(Z27&lt;=0,0,SUM(AA27/Z27))*100</f>
        <v>100.00903760774523</v>
      </c>
      <c r="AD27" s="97">
        <f>SUM(AD13:AD16,+AD18+AD19)-(+AD17+AD20)</f>
        <v>23306</v>
      </c>
      <c r="AE27" s="97">
        <f>SUM(AE13:AE16,+AE18+AE19)-(+AE17+AE20)</f>
        <v>69918</v>
      </c>
      <c r="AF27" s="97">
        <f>SUM(AF13:AF16,+AF18+AF19)-(+AF17+AF20)</f>
        <v>0</v>
      </c>
      <c r="AG27" s="97">
        <f>SUM(AG13:AG16,+AG18+AG19)-(+AG17+AG20)</f>
        <v>0</v>
      </c>
      <c r="AH27" s="57">
        <f>SUM(AH13:AH26)</f>
        <v>107208</v>
      </c>
      <c r="AI27" s="57">
        <f>SUM(AI13:AI26)</f>
        <v>4697</v>
      </c>
    </row>
    <row r="28" spans="1:35" ht="12.75" customHeight="1" thickBot="1" x14ac:dyDescent="0.25">
      <c r="A28" s="71" t="s">
        <v>80</v>
      </c>
      <c r="B28" s="78"/>
      <c r="C28" s="109">
        <v>201</v>
      </c>
      <c r="D28" s="80">
        <v>3</v>
      </c>
      <c r="E28" s="80">
        <v>3</v>
      </c>
      <c r="F28" s="80">
        <v>3</v>
      </c>
      <c r="G28" s="80">
        <v>3</v>
      </c>
      <c r="H28" s="80">
        <v>3</v>
      </c>
      <c r="I28" s="80">
        <v>3</v>
      </c>
      <c r="J28" s="80">
        <v>3</v>
      </c>
      <c r="K28" s="80">
        <v>3</v>
      </c>
      <c r="L28" s="80">
        <v>3</v>
      </c>
      <c r="M28" s="80">
        <v>3</v>
      </c>
      <c r="N28" s="80">
        <v>3</v>
      </c>
      <c r="O28" s="70">
        <v>3</v>
      </c>
      <c r="P28" s="70">
        <v>3</v>
      </c>
      <c r="Q28" s="70">
        <v>3</v>
      </c>
      <c r="R28" s="70">
        <v>3</v>
      </c>
      <c r="S28" s="70">
        <v>4</v>
      </c>
      <c r="T28" s="70">
        <v>3</v>
      </c>
      <c r="V28" s="59"/>
      <c r="W28" s="58"/>
      <c r="X28" s="58"/>
      <c r="Y28" s="58"/>
      <c r="Z28" s="98"/>
      <c r="AA28" s="99">
        <f>+AA27-Z27</f>
        <v>8</v>
      </c>
      <c r="AB28" s="99">
        <f>+AB27+AA28</f>
        <v>20</v>
      </c>
      <c r="AC28" s="100"/>
      <c r="AD28" s="101">
        <f>SUM(AD27:AG27)</f>
        <v>93224</v>
      </c>
    </row>
    <row r="29" spans="1:35" ht="12.75" customHeight="1" x14ac:dyDescent="0.2">
      <c r="A29" s="66" t="s">
        <v>81</v>
      </c>
      <c r="B29" s="81"/>
      <c r="C29" s="79">
        <v>202</v>
      </c>
      <c r="D29" s="80">
        <v>7</v>
      </c>
      <c r="E29" s="80">
        <v>5</v>
      </c>
      <c r="F29" s="80">
        <v>5</v>
      </c>
      <c r="G29" s="80">
        <v>5</v>
      </c>
      <c r="H29" s="80">
        <v>5</v>
      </c>
      <c r="I29" s="80">
        <v>5</v>
      </c>
      <c r="J29" s="80">
        <v>5</v>
      </c>
      <c r="K29" s="80">
        <v>5</v>
      </c>
      <c r="L29" s="80">
        <v>5</v>
      </c>
      <c r="M29" s="80">
        <v>5</v>
      </c>
      <c r="N29" s="80">
        <v>5</v>
      </c>
      <c r="O29" s="70">
        <v>4</v>
      </c>
      <c r="P29" s="70">
        <v>4</v>
      </c>
      <c r="Q29" s="70">
        <v>4</v>
      </c>
      <c r="R29" s="70">
        <v>4</v>
      </c>
      <c r="S29" s="70">
        <v>4</v>
      </c>
      <c r="T29" s="70">
        <v>4</v>
      </c>
      <c r="V29" s="59"/>
      <c r="W29" s="59"/>
      <c r="X29" s="59"/>
      <c r="Y29" s="59"/>
      <c r="Z29" s="102"/>
      <c r="AA29" s="103"/>
      <c r="AB29" s="103"/>
      <c r="AC29" s="59"/>
    </row>
    <row r="30" spans="1:35" ht="12.75" customHeight="1" x14ac:dyDescent="0.2">
      <c r="A30" s="66" t="s">
        <v>179</v>
      </c>
      <c r="B30" s="81"/>
      <c r="C30" s="109">
        <v>202</v>
      </c>
      <c r="D30" s="80">
        <v>7</v>
      </c>
      <c r="E30" s="80">
        <v>5</v>
      </c>
      <c r="F30" s="80">
        <v>5</v>
      </c>
      <c r="G30" s="80">
        <v>5</v>
      </c>
      <c r="H30" s="80">
        <v>5</v>
      </c>
      <c r="I30" s="80">
        <v>5</v>
      </c>
      <c r="J30" s="80">
        <v>5</v>
      </c>
      <c r="K30" s="80">
        <v>5</v>
      </c>
      <c r="L30" s="80">
        <v>5</v>
      </c>
      <c r="M30" s="80">
        <v>5</v>
      </c>
      <c r="N30" s="80">
        <v>5</v>
      </c>
      <c r="O30" s="70">
        <v>4</v>
      </c>
      <c r="P30" s="70">
        <v>4</v>
      </c>
      <c r="Q30" s="70">
        <v>4</v>
      </c>
      <c r="R30" s="70">
        <v>4</v>
      </c>
      <c r="S30" s="70">
        <v>4</v>
      </c>
      <c r="T30" s="70">
        <v>3.5</v>
      </c>
    </row>
    <row r="31" spans="1:35" ht="12.75" customHeight="1" x14ac:dyDescent="0.2">
      <c r="A31" s="66" t="s">
        <v>82</v>
      </c>
      <c r="B31" s="81"/>
      <c r="C31" s="79">
        <v>202</v>
      </c>
      <c r="D31" s="80">
        <v>7</v>
      </c>
      <c r="E31" s="80">
        <v>5</v>
      </c>
      <c r="F31" s="80">
        <v>5</v>
      </c>
      <c r="G31" s="80">
        <v>5</v>
      </c>
      <c r="H31" s="80">
        <v>5</v>
      </c>
      <c r="I31" s="80">
        <v>5</v>
      </c>
      <c r="J31" s="80">
        <v>5</v>
      </c>
      <c r="K31" s="80">
        <v>5</v>
      </c>
      <c r="L31" s="80">
        <v>5</v>
      </c>
      <c r="M31" s="80">
        <v>5</v>
      </c>
      <c r="N31" s="80">
        <v>5</v>
      </c>
      <c r="O31" s="70">
        <v>4</v>
      </c>
      <c r="P31" s="70">
        <v>4</v>
      </c>
      <c r="Q31" s="70">
        <v>4</v>
      </c>
      <c r="R31" s="70">
        <v>4</v>
      </c>
      <c r="S31" s="70">
        <v>4</v>
      </c>
      <c r="T31" s="70">
        <v>4</v>
      </c>
    </row>
    <row r="32" spans="1:35" x14ac:dyDescent="0.2">
      <c r="A32" s="71" t="s">
        <v>83</v>
      </c>
      <c r="B32" s="82"/>
      <c r="C32" s="79">
        <v>203</v>
      </c>
      <c r="D32" s="70">
        <v>7</v>
      </c>
      <c r="E32" s="70">
        <v>5</v>
      </c>
      <c r="F32" s="70">
        <v>5</v>
      </c>
      <c r="G32" s="70">
        <v>5</v>
      </c>
      <c r="H32" s="70">
        <v>5</v>
      </c>
      <c r="I32" s="70">
        <v>5</v>
      </c>
      <c r="J32" s="70">
        <v>5</v>
      </c>
      <c r="K32" s="70">
        <v>5</v>
      </c>
      <c r="L32" s="70">
        <v>5</v>
      </c>
      <c r="M32" s="70">
        <v>5</v>
      </c>
      <c r="N32" s="70">
        <v>5</v>
      </c>
      <c r="O32" s="70">
        <v>4.5</v>
      </c>
      <c r="P32" s="70">
        <v>4.5</v>
      </c>
      <c r="Q32" s="70">
        <v>4.5</v>
      </c>
      <c r="R32" s="70">
        <v>4.5</v>
      </c>
      <c r="S32" s="70">
        <v>4.5</v>
      </c>
      <c r="T32" s="70">
        <v>4</v>
      </c>
    </row>
    <row r="33" spans="1:20" ht="12.75" customHeight="1" x14ac:dyDescent="0.2">
      <c r="A33" s="71" t="s">
        <v>84</v>
      </c>
      <c r="B33" s="78"/>
      <c r="C33" s="79">
        <v>203</v>
      </c>
      <c r="D33" s="80">
        <v>7</v>
      </c>
      <c r="E33" s="80">
        <v>5</v>
      </c>
      <c r="F33" s="80">
        <v>5</v>
      </c>
      <c r="G33" s="80">
        <v>5</v>
      </c>
      <c r="H33" s="80">
        <v>5</v>
      </c>
      <c r="I33" s="80">
        <v>5</v>
      </c>
      <c r="J33" s="80">
        <v>5</v>
      </c>
      <c r="K33" s="80">
        <v>5</v>
      </c>
      <c r="L33" s="80">
        <v>5</v>
      </c>
      <c r="M33" s="80">
        <v>5</v>
      </c>
      <c r="N33" s="80">
        <v>5</v>
      </c>
      <c r="O33" s="70">
        <v>4.5</v>
      </c>
      <c r="P33" s="70">
        <v>4.5</v>
      </c>
      <c r="Q33" s="70">
        <v>4.5</v>
      </c>
      <c r="R33" s="70">
        <v>4.5</v>
      </c>
      <c r="S33" s="70">
        <v>4.5</v>
      </c>
      <c r="T33" s="70">
        <v>4</v>
      </c>
    </row>
    <row r="34" spans="1:20" ht="12.75" customHeight="1" x14ac:dyDescent="0.2">
      <c r="A34" s="66" t="s">
        <v>85</v>
      </c>
      <c r="B34" s="81"/>
      <c r="C34" s="79">
        <v>203</v>
      </c>
      <c r="D34" s="80">
        <v>7</v>
      </c>
      <c r="E34" s="80">
        <v>5</v>
      </c>
      <c r="F34" s="80">
        <v>5</v>
      </c>
      <c r="G34" s="80">
        <v>5</v>
      </c>
      <c r="H34" s="80">
        <v>5</v>
      </c>
      <c r="I34" s="80">
        <v>5</v>
      </c>
      <c r="J34" s="80">
        <v>5</v>
      </c>
      <c r="K34" s="80">
        <v>5</v>
      </c>
      <c r="L34" s="80">
        <v>5</v>
      </c>
      <c r="M34" s="80">
        <v>5</v>
      </c>
      <c r="N34" s="80">
        <v>5</v>
      </c>
      <c r="O34" s="70">
        <v>4.5</v>
      </c>
      <c r="P34" s="70">
        <v>4.5</v>
      </c>
      <c r="Q34" s="70">
        <v>4.5</v>
      </c>
      <c r="R34" s="70">
        <v>4.5</v>
      </c>
      <c r="S34" s="70">
        <v>4.5</v>
      </c>
      <c r="T34" s="70">
        <v>4</v>
      </c>
    </row>
    <row r="35" spans="1:20" ht="12.75" customHeight="1" x14ac:dyDescent="0.2">
      <c r="A35" s="66" t="s">
        <v>86</v>
      </c>
      <c r="B35" s="81"/>
      <c r="C35" s="79">
        <v>203</v>
      </c>
      <c r="D35" s="80">
        <v>7</v>
      </c>
      <c r="E35" s="80">
        <v>5</v>
      </c>
      <c r="F35" s="80">
        <v>5</v>
      </c>
      <c r="G35" s="80">
        <v>5</v>
      </c>
      <c r="H35" s="80">
        <v>5</v>
      </c>
      <c r="I35" s="80">
        <v>5</v>
      </c>
      <c r="J35" s="80">
        <v>5</v>
      </c>
      <c r="K35" s="80">
        <v>5</v>
      </c>
      <c r="L35" s="80">
        <v>5</v>
      </c>
      <c r="M35" s="80">
        <v>5</v>
      </c>
      <c r="N35" s="80">
        <v>5</v>
      </c>
      <c r="O35" s="70">
        <v>4.5</v>
      </c>
      <c r="P35" s="70">
        <v>4.5</v>
      </c>
      <c r="Q35" s="70">
        <v>4.5</v>
      </c>
      <c r="R35" s="70">
        <v>4.5</v>
      </c>
      <c r="S35" s="70">
        <v>4.5</v>
      </c>
      <c r="T35" s="70">
        <v>4</v>
      </c>
    </row>
    <row r="36" spans="1:20" ht="12.75" customHeight="1" x14ac:dyDescent="0.2">
      <c r="A36" s="83" t="s">
        <v>87</v>
      </c>
      <c r="B36" s="81"/>
      <c r="C36" s="79">
        <v>203</v>
      </c>
      <c r="D36" s="80">
        <v>7</v>
      </c>
      <c r="E36" s="80">
        <v>5</v>
      </c>
      <c r="F36" s="80">
        <v>5</v>
      </c>
      <c r="G36" s="80">
        <v>5</v>
      </c>
      <c r="H36" s="80">
        <v>5</v>
      </c>
      <c r="I36" s="80">
        <v>5</v>
      </c>
      <c r="J36" s="80">
        <v>5</v>
      </c>
      <c r="K36" s="80">
        <v>5</v>
      </c>
      <c r="L36" s="80">
        <v>5</v>
      </c>
      <c r="M36" s="80">
        <v>5</v>
      </c>
      <c r="N36" s="80">
        <v>5</v>
      </c>
      <c r="O36" s="70">
        <v>4.5</v>
      </c>
      <c r="P36" s="70">
        <v>4.5</v>
      </c>
      <c r="Q36" s="70">
        <v>4.5</v>
      </c>
      <c r="R36" s="70">
        <v>4.5</v>
      </c>
      <c r="S36" s="70">
        <v>4.5</v>
      </c>
      <c r="T36" s="70">
        <v>4</v>
      </c>
    </row>
    <row r="37" spans="1:20" ht="12.75" customHeight="1" x14ac:dyDescent="0.2">
      <c r="A37" s="83" t="s">
        <v>88</v>
      </c>
      <c r="B37" s="81"/>
      <c r="C37" s="79">
        <v>203</v>
      </c>
      <c r="D37" s="80">
        <v>7</v>
      </c>
      <c r="E37" s="80">
        <v>5</v>
      </c>
      <c r="F37" s="80">
        <v>5</v>
      </c>
      <c r="G37" s="80">
        <v>5</v>
      </c>
      <c r="H37" s="80">
        <v>5</v>
      </c>
      <c r="I37" s="80">
        <v>5</v>
      </c>
      <c r="J37" s="80">
        <v>5</v>
      </c>
      <c r="K37" s="80">
        <v>5</v>
      </c>
      <c r="L37" s="80">
        <v>5</v>
      </c>
      <c r="M37" s="80">
        <v>5</v>
      </c>
      <c r="N37" s="80">
        <v>5</v>
      </c>
      <c r="O37" s="70">
        <v>4.5</v>
      </c>
      <c r="P37" s="70">
        <v>4.5</v>
      </c>
      <c r="Q37" s="70">
        <v>4.5</v>
      </c>
      <c r="R37" s="70">
        <v>4.5</v>
      </c>
      <c r="S37" s="70">
        <v>4.5</v>
      </c>
      <c r="T37" s="70">
        <v>4</v>
      </c>
    </row>
    <row r="38" spans="1:20" ht="12.75" customHeight="1" x14ac:dyDescent="0.2">
      <c r="A38" s="66" t="s">
        <v>89</v>
      </c>
      <c r="B38" s="81"/>
      <c r="C38" s="79">
        <v>203</v>
      </c>
      <c r="D38" s="80">
        <v>7</v>
      </c>
      <c r="E38" s="80">
        <v>5</v>
      </c>
      <c r="F38" s="80">
        <v>5</v>
      </c>
      <c r="G38" s="80">
        <v>5</v>
      </c>
      <c r="H38" s="80">
        <v>5</v>
      </c>
      <c r="I38" s="80">
        <v>5</v>
      </c>
      <c r="J38" s="80">
        <v>5</v>
      </c>
      <c r="K38" s="80">
        <v>5</v>
      </c>
      <c r="L38" s="80">
        <v>5</v>
      </c>
      <c r="M38" s="80">
        <v>5</v>
      </c>
      <c r="N38" s="80">
        <v>5</v>
      </c>
      <c r="O38" s="70">
        <v>4.5</v>
      </c>
      <c r="P38" s="70">
        <v>4.5</v>
      </c>
      <c r="Q38" s="70">
        <v>4.5</v>
      </c>
      <c r="R38" s="70">
        <v>4.5</v>
      </c>
      <c r="S38" s="70">
        <v>4.5</v>
      </c>
      <c r="T38" s="70">
        <v>4</v>
      </c>
    </row>
    <row r="39" spans="1:20" ht="12.75" customHeight="1" x14ac:dyDescent="0.2">
      <c r="A39" s="66" t="s">
        <v>90</v>
      </c>
      <c r="B39" s="81"/>
      <c r="C39" s="79">
        <v>203</v>
      </c>
      <c r="D39" s="80">
        <v>7</v>
      </c>
      <c r="E39" s="80">
        <v>5</v>
      </c>
      <c r="F39" s="80">
        <v>5</v>
      </c>
      <c r="G39" s="80">
        <v>5</v>
      </c>
      <c r="H39" s="80">
        <v>5</v>
      </c>
      <c r="I39" s="80">
        <v>5</v>
      </c>
      <c r="J39" s="80">
        <v>5</v>
      </c>
      <c r="K39" s="80">
        <v>5</v>
      </c>
      <c r="L39" s="80">
        <v>5</v>
      </c>
      <c r="M39" s="80">
        <v>5</v>
      </c>
      <c r="N39" s="80">
        <v>5</v>
      </c>
      <c r="O39" s="70">
        <v>4.5</v>
      </c>
      <c r="P39" s="70">
        <v>4.5</v>
      </c>
      <c r="Q39" s="70">
        <v>4.5</v>
      </c>
      <c r="R39" s="70">
        <v>4.5</v>
      </c>
      <c r="S39" s="70">
        <v>4.5</v>
      </c>
      <c r="T39" s="70">
        <v>4</v>
      </c>
    </row>
    <row r="40" spans="1:20" ht="12.75" customHeight="1" x14ac:dyDescent="0.2">
      <c r="A40" s="82" t="s">
        <v>91</v>
      </c>
      <c r="B40" s="81"/>
      <c r="C40" s="79">
        <v>203</v>
      </c>
      <c r="D40" s="80">
        <v>7</v>
      </c>
      <c r="E40" s="80">
        <v>5</v>
      </c>
      <c r="F40" s="80">
        <v>5</v>
      </c>
      <c r="G40" s="80">
        <v>5</v>
      </c>
      <c r="H40" s="80">
        <v>5</v>
      </c>
      <c r="I40" s="80">
        <v>5</v>
      </c>
      <c r="J40" s="80">
        <v>5</v>
      </c>
      <c r="K40" s="80">
        <v>5</v>
      </c>
      <c r="L40" s="80">
        <v>5</v>
      </c>
      <c r="M40" s="80">
        <v>5</v>
      </c>
      <c r="N40" s="80">
        <v>5</v>
      </c>
      <c r="O40" s="70">
        <v>4.5</v>
      </c>
      <c r="P40" s="70">
        <v>4.5</v>
      </c>
      <c r="Q40" s="70">
        <v>4.5</v>
      </c>
      <c r="R40" s="70">
        <v>4.5</v>
      </c>
      <c r="S40" s="70">
        <v>4.5</v>
      </c>
      <c r="T40" s="70">
        <v>4</v>
      </c>
    </row>
    <row r="41" spans="1:20" ht="12.75" customHeight="1" x14ac:dyDescent="0.2">
      <c r="A41" s="66" t="s">
        <v>92</v>
      </c>
      <c r="B41" s="81"/>
      <c r="C41" s="79">
        <v>203</v>
      </c>
      <c r="D41" s="80">
        <v>7</v>
      </c>
      <c r="E41" s="80">
        <v>5</v>
      </c>
      <c r="F41" s="80">
        <v>5</v>
      </c>
      <c r="G41" s="80">
        <v>5</v>
      </c>
      <c r="H41" s="80">
        <v>5</v>
      </c>
      <c r="I41" s="80">
        <v>5</v>
      </c>
      <c r="J41" s="80">
        <v>5</v>
      </c>
      <c r="K41" s="80">
        <v>5</v>
      </c>
      <c r="L41" s="80">
        <v>5</v>
      </c>
      <c r="M41" s="80">
        <v>5</v>
      </c>
      <c r="N41" s="80">
        <v>5</v>
      </c>
      <c r="O41" s="70">
        <v>4.5</v>
      </c>
      <c r="P41" s="70">
        <v>4.5</v>
      </c>
      <c r="Q41" s="70">
        <v>4.5</v>
      </c>
      <c r="R41" s="70">
        <v>4.5</v>
      </c>
      <c r="S41" s="70">
        <v>4.5</v>
      </c>
      <c r="T41" s="70">
        <v>4</v>
      </c>
    </row>
    <row r="42" spans="1:20" ht="12.75" customHeight="1" x14ac:dyDescent="0.2">
      <c r="A42" s="66" t="s">
        <v>93</v>
      </c>
      <c r="B42" s="81"/>
      <c r="C42" s="79">
        <v>203</v>
      </c>
      <c r="D42" s="80">
        <v>7</v>
      </c>
      <c r="E42" s="80">
        <v>5</v>
      </c>
      <c r="F42" s="80">
        <v>5</v>
      </c>
      <c r="G42" s="80">
        <v>5</v>
      </c>
      <c r="H42" s="80">
        <v>5</v>
      </c>
      <c r="I42" s="80">
        <v>5</v>
      </c>
      <c r="J42" s="80">
        <v>5</v>
      </c>
      <c r="K42" s="80">
        <v>5</v>
      </c>
      <c r="L42" s="80">
        <v>5</v>
      </c>
      <c r="M42" s="80">
        <v>5</v>
      </c>
      <c r="N42" s="80">
        <v>5</v>
      </c>
      <c r="O42" s="70">
        <v>4.5</v>
      </c>
      <c r="P42" s="70">
        <v>4.5</v>
      </c>
      <c r="Q42" s="70">
        <v>4.5</v>
      </c>
      <c r="R42" s="70">
        <v>4.5</v>
      </c>
      <c r="S42" s="70">
        <v>4.5</v>
      </c>
      <c r="T42" s="70">
        <v>4</v>
      </c>
    </row>
    <row r="43" spans="1:20" ht="12.75" customHeight="1" x14ac:dyDescent="0.2">
      <c r="A43" s="66" t="s">
        <v>94</v>
      </c>
      <c r="B43" s="81"/>
      <c r="C43" s="79">
        <v>203</v>
      </c>
      <c r="D43" s="80">
        <v>7</v>
      </c>
      <c r="E43" s="80">
        <v>5</v>
      </c>
      <c r="F43" s="80">
        <v>5</v>
      </c>
      <c r="G43" s="80">
        <v>5</v>
      </c>
      <c r="H43" s="80">
        <v>5</v>
      </c>
      <c r="I43" s="80">
        <v>5</v>
      </c>
      <c r="J43" s="80">
        <v>5</v>
      </c>
      <c r="K43" s="80">
        <v>5</v>
      </c>
      <c r="L43" s="80">
        <v>5</v>
      </c>
      <c r="M43" s="80">
        <v>5</v>
      </c>
      <c r="N43" s="80">
        <v>5</v>
      </c>
      <c r="O43" s="70">
        <v>4.5</v>
      </c>
      <c r="P43" s="70">
        <v>4.5</v>
      </c>
      <c r="Q43" s="70">
        <v>4.5</v>
      </c>
      <c r="R43" s="70">
        <v>4.5</v>
      </c>
      <c r="S43" s="70">
        <v>4.5</v>
      </c>
      <c r="T43" s="70">
        <v>4</v>
      </c>
    </row>
    <row r="44" spans="1:20" ht="12.75" customHeight="1" x14ac:dyDescent="0.2">
      <c r="A44" s="66" t="s">
        <v>95</v>
      </c>
      <c r="B44" s="81"/>
      <c r="C44" s="79">
        <v>203</v>
      </c>
      <c r="D44" s="80">
        <v>7</v>
      </c>
      <c r="E44" s="80">
        <v>5</v>
      </c>
      <c r="F44" s="80">
        <v>5</v>
      </c>
      <c r="G44" s="80">
        <v>5</v>
      </c>
      <c r="H44" s="80">
        <v>5</v>
      </c>
      <c r="I44" s="80">
        <v>5</v>
      </c>
      <c r="J44" s="80">
        <v>5</v>
      </c>
      <c r="K44" s="80">
        <v>5</v>
      </c>
      <c r="L44" s="80">
        <v>5</v>
      </c>
      <c r="M44" s="80">
        <v>5</v>
      </c>
      <c r="N44" s="80">
        <v>5</v>
      </c>
      <c r="O44" s="70">
        <v>4.5</v>
      </c>
      <c r="P44" s="70">
        <v>4.5</v>
      </c>
      <c r="Q44" s="70">
        <v>4.5</v>
      </c>
      <c r="R44" s="70">
        <v>4.5</v>
      </c>
      <c r="S44" s="70">
        <v>4.5</v>
      </c>
      <c r="T44" s="70">
        <v>4</v>
      </c>
    </row>
    <row r="45" spans="1:20" ht="12.75" customHeight="1" x14ac:dyDescent="0.2">
      <c r="A45" s="66" t="s">
        <v>96</v>
      </c>
      <c r="B45" s="81"/>
      <c r="C45" s="79">
        <v>203</v>
      </c>
      <c r="D45" s="80">
        <v>7</v>
      </c>
      <c r="E45" s="80">
        <v>5</v>
      </c>
      <c r="F45" s="80">
        <v>5</v>
      </c>
      <c r="G45" s="80">
        <v>5</v>
      </c>
      <c r="H45" s="80">
        <v>5</v>
      </c>
      <c r="I45" s="80">
        <v>5</v>
      </c>
      <c r="J45" s="80">
        <v>5</v>
      </c>
      <c r="K45" s="80">
        <v>5</v>
      </c>
      <c r="L45" s="80">
        <v>5</v>
      </c>
      <c r="M45" s="80">
        <v>5</v>
      </c>
      <c r="N45" s="80">
        <v>5</v>
      </c>
      <c r="O45" s="70">
        <v>4.5</v>
      </c>
      <c r="P45" s="70">
        <v>4.5</v>
      </c>
      <c r="Q45" s="70">
        <v>4.5</v>
      </c>
      <c r="R45" s="70">
        <v>4.5</v>
      </c>
      <c r="S45" s="70">
        <v>4.5</v>
      </c>
      <c r="T45" s="70">
        <v>4</v>
      </c>
    </row>
    <row r="46" spans="1:20" ht="12.75" customHeight="1" x14ac:dyDescent="0.2">
      <c r="A46" s="66" t="s">
        <v>97</v>
      </c>
      <c r="B46" s="81"/>
      <c r="C46" s="79">
        <v>203</v>
      </c>
      <c r="D46" s="80">
        <v>7</v>
      </c>
      <c r="E46" s="80">
        <v>5</v>
      </c>
      <c r="F46" s="80">
        <v>5</v>
      </c>
      <c r="G46" s="80">
        <v>5</v>
      </c>
      <c r="H46" s="80">
        <v>5</v>
      </c>
      <c r="I46" s="80">
        <v>5</v>
      </c>
      <c r="J46" s="80">
        <v>5</v>
      </c>
      <c r="K46" s="80">
        <v>5</v>
      </c>
      <c r="L46" s="80">
        <v>5</v>
      </c>
      <c r="M46" s="80">
        <v>5</v>
      </c>
      <c r="N46" s="80">
        <v>5</v>
      </c>
      <c r="O46" s="70">
        <v>4.5</v>
      </c>
      <c r="P46" s="70">
        <v>4.5</v>
      </c>
      <c r="Q46" s="70">
        <v>4.5</v>
      </c>
      <c r="R46" s="70">
        <v>4.5</v>
      </c>
      <c r="S46" s="70">
        <v>4.5</v>
      </c>
      <c r="T46" s="70">
        <v>4</v>
      </c>
    </row>
    <row r="47" spans="1:20" ht="12.75" customHeight="1" x14ac:dyDescent="0.2">
      <c r="A47" s="66" t="s">
        <v>98</v>
      </c>
      <c r="B47" s="81"/>
      <c r="C47" s="79">
        <v>203</v>
      </c>
      <c r="D47" s="80">
        <v>7</v>
      </c>
      <c r="E47" s="80">
        <v>5</v>
      </c>
      <c r="F47" s="80">
        <v>5</v>
      </c>
      <c r="G47" s="80">
        <v>5</v>
      </c>
      <c r="H47" s="80">
        <v>5</v>
      </c>
      <c r="I47" s="80">
        <v>5</v>
      </c>
      <c r="J47" s="80">
        <v>5</v>
      </c>
      <c r="K47" s="80">
        <v>5</v>
      </c>
      <c r="L47" s="80">
        <v>5</v>
      </c>
      <c r="M47" s="80">
        <v>5</v>
      </c>
      <c r="N47" s="80">
        <v>5</v>
      </c>
      <c r="O47" s="70">
        <v>4.5</v>
      </c>
      <c r="P47" s="70">
        <v>4.5</v>
      </c>
      <c r="Q47" s="70">
        <v>4.5</v>
      </c>
      <c r="R47" s="70">
        <v>4.5</v>
      </c>
      <c r="S47" s="70">
        <v>4.5</v>
      </c>
      <c r="T47" s="70">
        <v>4</v>
      </c>
    </row>
    <row r="48" spans="1:20" ht="12.75" customHeight="1" x14ac:dyDescent="0.2">
      <c r="A48" s="66" t="s">
        <v>99</v>
      </c>
      <c r="B48" s="81"/>
      <c r="C48" s="79">
        <v>203</v>
      </c>
      <c r="D48" s="80">
        <v>7</v>
      </c>
      <c r="E48" s="80">
        <v>5</v>
      </c>
      <c r="F48" s="80">
        <v>5</v>
      </c>
      <c r="G48" s="80">
        <v>5</v>
      </c>
      <c r="H48" s="80">
        <v>5</v>
      </c>
      <c r="I48" s="80">
        <v>5</v>
      </c>
      <c r="J48" s="80">
        <v>5</v>
      </c>
      <c r="K48" s="80">
        <v>5</v>
      </c>
      <c r="L48" s="80">
        <v>5</v>
      </c>
      <c r="M48" s="80">
        <v>5</v>
      </c>
      <c r="N48" s="80">
        <v>5</v>
      </c>
      <c r="O48" s="70">
        <v>4.5</v>
      </c>
      <c r="P48" s="70">
        <v>4.5</v>
      </c>
      <c r="Q48" s="70">
        <v>4.5</v>
      </c>
      <c r="R48" s="70">
        <v>4.5</v>
      </c>
      <c r="S48" s="70">
        <v>4.5</v>
      </c>
      <c r="T48" s="70">
        <v>4</v>
      </c>
    </row>
    <row r="49" spans="1:20" ht="12.75" customHeight="1" x14ac:dyDescent="0.2">
      <c r="A49" s="66" t="s">
        <v>100</v>
      </c>
      <c r="B49" s="81"/>
      <c r="C49" s="79">
        <v>203</v>
      </c>
      <c r="D49" s="80">
        <v>7</v>
      </c>
      <c r="E49" s="80">
        <v>5</v>
      </c>
      <c r="F49" s="80">
        <v>5</v>
      </c>
      <c r="G49" s="80">
        <v>5</v>
      </c>
      <c r="H49" s="80">
        <v>5</v>
      </c>
      <c r="I49" s="80">
        <v>5</v>
      </c>
      <c r="J49" s="80">
        <v>5</v>
      </c>
      <c r="K49" s="80">
        <v>5</v>
      </c>
      <c r="L49" s="80">
        <v>5</v>
      </c>
      <c r="M49" s="80">
        <v>5</v>
      </c>
      <c r="N49" s="80">
        <v>5</v>
      </c>
      <c r="O49" s="70">
        <v>4.5</v>
      </c>
      <c r="P49" s="70">
        <v>4.5</v>
      </c>
      <c r="Q49" s="70">
        <v>4.5</v>
      </c>
      <c r="R49" s="70">
        <v>4.5</v>
      </c>
      <c r="S49" s="70">
        <v>4.5</v>
      </c>
      <c r="T49" s="70">
        <v>4</v>
      </c>
    </row>
    <row r="50" spans="1:20" ht="12.75" customHeight="1" x14ac:dyDescent="0.2">
      <c r="A50" s="66" t="s">
        <v>101</v>
      </c>
      <c r="B50" s="81"/>
      <c r="C50" s="79">
        <v>203</v>
      </c>
      <c r="D50" s="80">
        <v>7</v>
      </c>
      <c r="E50" s="80">
        <v>5</v>
      </c>
      <c r="F50" s="80">
        <v>5</v>
      </c>
      <c r="G50" s="80">
        <v>5</v>
      </c>
      <c r="H50" s="80">
        <v>5</v>
      </c>
      <c r="I50" s="80">
        <v>5</v>
      </c>
      <c r="J50" s="80">
        <v>5</v>
      </c>
      <c r="K50" s="80">
        <v>5</v>
      </c>
      <c r="L50" s="80">
        <v>5</v>
      </c>
      <c r="M50" s="80">
        <v>5</v>
      </c>
      <c r="N50" s="80">
        <v>5</v>
      </c>
      <c r="O50" s="70">
        <v>4.5</v>
      </c>
      <c r="P50" s="70">
        <v>4.5</v>
      </c>
      <c r="Q50" s="70">
        <v>4.5</v>
      </c>
      <c r="R50" s="70">
        <v>4.5</v>
      </c>
      <c r="S50" s="70">
        <v>4.5</v>
      </c>
      <c r="T50" s="70">
        <v>4</v>
      </c>
    </row>
    <row r="51" spans="1:20" ht="12.75" customHeight="1" x14ac:dyDescent="0.2">
      <c r="A51" s="66" t="s">
        <v>102</v>
      </c>
      <c r="B51" s="81"/>
      <c r="C51" s="79">
        <v>203</v>
      </c>
      <c r="D51" s="80">
        <v>7</v>
      </c>
      <c r="E51" s="80">
        <v>5</v>
      </c>
      <c r="F51" s="80">
        <v>5</v>
      </c>
      <c r="G51" s="80">
        <v>5</v>
      </c>
      <c r="H51" s="80">
        <v>5</v>
      </c>
      <c r="I51" s="80">
        <v>5</v>
      </c>
      <c r="J51" s="80">
        <v>5</v>
      </c>
      <c r="K51" s="80">
        <v>5</v>
      </c>
      <c r="L51" s="80">
        <v>5</v>
      </c>
      <c r="M51" s="80">
        <v>5</v>
      </c>
      <c r="N51" s="80">
        <v>5</v>
      </c>
      <c r="O51" s="70">
        <v>4.5</v>
      </c>
      <c r="P51" s="70">
        <v>4.5</v>
      </c>
      <c r="Q51" s="70">
        <v>4.5</v>
      </c>
      <c r="R51" s="70">
        <v>4.5</v>
      </c>
      <c r="S51" s="70">
        <v>4.5</v>
      </c>
      <c r="T51" s="70">
        <v>4</v>
      </c>
    </row>
    <row r="52" spans="1:20" ht="12.75" customHeight="1" x14ac:dyDescent="0.2">
      <c r="A52" s="66" t="s">
        <v>103</v>
      </c>
      <c r="B52" s="81"/>
      <c r="C52" s="79">
        <v>203</v>
      </c>
      <c r="D52" s="80">
        <v>7</v>
      </c>
      <c r="E52" s="80">
        <v>5</v>
      </c>
      <c r="F52" s="80">
        <v>5</v>
      </c>
      <c r="G52" s="80">
        <v>5</v>
      </c>
      <c r="H52" s="80">
        <v>5</v>
      </c>
      <c r="I52" s="80">
        <v>5</v>
      </c>
      <c r="J52" s="80">
        <v>5</v>
      </c>
      <c r="K52" s="80">
        <v>5</v>
      </c>
      <c r="L52" s="80">
        <v>5</v>
      </c>
      <c r="M52" s="80">
        <v>5</v>
      </c>
      <c r="N52" s="80">
        <v>5</v>
      </c>
      <c r="O52" s="70">
        <v>4.5</v>
      </c>
      <c r="P52" s="70">
        <v>4.5</v>
      </c>
      <c r="Q52" s="70">
        <v>4.5</v>
      </c>
      <c r="R52" s="70">
        <v>4.5</v>
      </c>
      <c r="S52" s="70">
        <v>4.5</v>
      </c>
      <c r="T52" s="70">
        <v>4</v>
      </c>
    </row>
    <row r="53" spans="1:20" ht="12.75" customHeight="1" x14ac:dyDescent="0.2">
      <c r="A53" s="84" t="s">
        <v>104</v>
      </c>
      <c r="B53" s="81"/>
      <c r="C53" s="79">
        <v>203</v>
      </c>
      <c r="D53" s="80">
        <v>7</v>
      </c>
      <c r="E53" s="80">
        <v>5</v>
      </c>
      <c r="F53" s="80">
        <v>5</v>
      </c>
      <c r="G53" s="80">
        <v>5</v>
      </c>
      <c r="H53" s="80">
        <v>5</v>
      </c>
      <c r="I53" s="80">
        <v>5</v>
      </c>
      <c r="J53" s="80">
        <v>5</v>
      </c>
      <c r="K53" s="80">
        <v>5</v>
      </c>
      <c r="L53" s="80">
        <v>5</v>
      </c>
      <c r="M53" s="80">
        <v>5</v>
      </c>
      <c r="N53" s="80">
        <v>5</v>
      </c>
      <c r="O53" s="70">
        <v>4.5</v>
      </c>
      <c r="P53" s="70">
        <v>4.5</v>
      </c>
      <c r="Q53" s="70">
        <v>4.5</v>
      </c>
      <c r="R53" s="70">
        <v>4.5</v>
      </c>
      <c r="S53" s="70">
        <v>4.5</v>
      </c>
      <c r="T53" s="70">
        <v>4</v>
      </c>
    </row>
    <row r="54" spans="1:20" ht="12.75" customHeight="1" x14ac:dyDescent="0.2">
      <c r="A54" s="66" t="s">
        <v>105</v>
      </c>
      <c r="B54" s="81"/>
      <c r="C54" s="79">
        <v>203</v>
      </c>
      <c r="D54" s="80">
        <v>7</v>
      </c>
      <c r="E54" s="80">
        <v>5</v>
      </c>
      <c r="F54" s="80">
        <v>5</v>
      </c>
      <c r="G54" s="80">
        <v>5</v>
      </c>
      <c r="H54" s="80">
        <v>5</v>
      </c>
      <c r="I54" s="80">
        <v>5</v>
      </c>
      <c r="J54" s="80">
        <v>5</v>
      </c>
      <c r="K54" s="80">
        <v>5</v>
      </c>
      <c r="L54" s="80">
        <v>5</v>
      </c>
      <c r="M54" s="80">
        <v>5</v>
      </c>
      <c r="N54" s="80">
        <v>5</v>
      </c>
      <c r="O54" s="70">
        <v>4.5</v>
      </c>
      <c r="P54" s="70">
        <v>4.5</v>
      </c>
      <c r="Q54" s="70">
        <v>4.5</v>
      </c>
      <c r="R54" s="70">
        <v>4.5</v>
      </c>
      <c r="S54" s="70">
        <v>4.5</v>
      </c>
      <c r="T54" s="70">
        <v>4</v>
      </c>
    </row>
    <row r="55" spans="1:20" ht="12.75" customHeight="1" x14ac:dyDescent="0.2">
      <c r="A55" s="66" t="s">
        <v>106</v>
      </c>
      <c r="B55" s="81"/>
      <c r="C55" s="79">
        <v>203</v>
      </c>
      <c r="D55" s="80">
        <v>7</v>
      </c>
      <c r="E55" s="80">
        <v>5</v>
      </c>
      <c r="F55" s="80">
        <v>5</v>
      </c>
      <c r="G55" s="80">
        <v>5</v>
      </c>
      <c r="H55" s="80">
        <v>5</v>
      </c>
      <c r="I55" s="80">
        <v>5</v>
      </c>
      <c r="J55" s="80">
        <v>5</v>
      </c>
      <c r="K55" s="80">
        <v>5</v>
      </c>
      <c r="L55" s="80">
        <v>5</v>
      </c>
      <c r="M55" s="80">
        <v>5</v>
      </c>
      <c r="N55" s="80">
        <v>5</v>
      </c>
      <c r="O55" s="70">
        <v>4.5</v>
      </c>
      <c r="P55" s="70">
        <v>4.5</v>
      </c>
      <c r="Q55" s="70">
        <v>4.5</v>
      </c>
      <c r="R55" s="70">
        <v>4.5</v>
      </c>
      <c r="S55" s="70">
        <v>4.5</v>
      </c>
      <c r="T55" s="70">
        <v>4</v>
      </c>
    </row>
    <row r="56" spans="1:20" ht="13.5" customHeight="1" x14ac:dyDescent="0.2">
      <c r="A56" s="66" t="s">
        <v>107</v>
      </c>
      <c r="B56" s="81"/>
      <c r="C56" s="79">
        <v>203</v>
      </c>
      <c r="D56" s="80">
        <v>7</v>
      </c>
      <c r="E56" s="80">
        <v>5</v>
      </c>
      <c r="F56" s="80">
        <v>5</v>
      </c>
      <c r="G56" s="80">
        <v>5</v>
      </c>
      <c r="H56" s="80">
        <v>5</v>
      </c>
      <c r="I56" s="80">
        <v>5</v>
      </c>
      <c r="J56" s="80">
        <v>5</v>
      </c>
      <c r="K56" s="80">
        <v>5</v>
      </c>
      <c r="L56" s="80">
        <v>5</v>
      </c>
      <c r="M56" s="80">
        <v>5</v>
      </c>
      <c r="N56" s="80">
        <v>5</v>
      </c>
      <c r="O56" s="70">
        <v>4.5</v>
      </c>
      <c r="P56" s="70">
        <v>4.5</v>
      </c>
      <c r="Q56" s="70">
        <v>4.5</v>
      </c>
      <c r="R56" s="70">
        <v>4.5</v>
      </c>
      <c r="S56" s="70">
        <v>4.5</v>
      </c>
      <c r="T56" s="70">
        <v>4</v>
      </c>
    </row>
    <row r="57" spans="1:20" ht="12.75" customHeight="1" x14ac:dyDescent="0.2">
      <c r="A57" s="66" t="s">
        <v>108</v>
      </c>
      <c r="B57" s="81"/>
      <c r="C57" s="79">
        <v>204</v>
      </c>
      <c r="D57" s="80">
        <v>9</v>
      </c>
      <c r="E57" s="80">
        <v>7</v>
      </c>
      <c r="F57" s="80">
        <v>7</v>
      </c>
      <c r="G57" s="80">
        <v>7</v>
      </c>
      <c r="H57" s="80">
        <v>7</v>
      </c>
      <c r="I57" s="80">
        <v>7</v>
      </c>
      <c r="J57" s="80">
        <v>7</v>
      </c>
      <c r="K57" s="80">
        <v>7</v>
      </c>
      <c r="L57" s="80">
        <v>7</v>
      </c>
      <c r="M57" s="80">
        <v>7</v>
      </c>
      <c r="N57" s="80">
        <v>7</v>
      </c>
      <c r="O57" s="70">
        <v>5</v>
      </c>
      <c r="P57" s="70">
        <v>5</v>
      </c>
      <c r="Q57" s="70">
        <v>5</v>
      </c>
      <c r="R57" s="70">
        <v>5</v>
      </c>
      <c r="S57" s="70">
        <v>5</v>
      </c>
      <c r="T57" s="70">
        <v>5</v>
      </c>
    </row>
    <row r="58" spans="1:20" ht="12.75" customHeight="1" x14ac:dyDescent="0.2">
      <c r="A58" s="71" t="s">
        <v>109</v>
      </c>
      <c r="B58" s="78"/>
      <c r="C58" s="79">
        <v>205</v>
      </c>
      <c r="D58" s="80">
        <v>9</v>
      </c>
      <c r="E58" s="80">
        <v>7</v>
      </c>
      <c r="F58" s="80">
        <v>7</v>
      </c>
      <c r="G58" s="80">
        <v>7</v>
      </c>
      <c r="H58" s="80">
        <v>7</v>
      </c>
      <c r="I58" s="80">
        <v>7</v>
      </c>
      <c r="J58" s="80">
        <v>7</v>
      </c>
      <c r="K58" s="80">
        <v>7</v>
      </c>
      <c r="L58" s="80">
        <v>7</v>
      </c>
      <c r="M58" s="80">
        <v>7</v>
      </c>
      <c r="N58" s="80">
        <v>7</v>
      </c>
      <c r="O58" s="70">
        <v>7</v>
      </c>
      <c r="P58" s="70">
        <v>7</v>
      </c>
      <c r="Q58" s="70">
        <v>7</v>
      </c>
      <c r="R58" s="70">
        <v>7</v>
      </c>
      <c r="S58" s="70">
        <v>7</v>
      </c>
      <c r="T58" s="70">
        <v>7</v>
      </c>
    </row>
    <row r="59" spans="1:20" ht="12.75" customHeight="1" x14ac:dyDescent="0.2">
      <c r="A59" s="71" t="s">
        <v>176</v>
      </c>
      <c r="B59" s="78"/>
      <c r="C59" s="109">
        <v>203</v>
      </c>
      <c r="D59" s="80"/>
      <c r="E59" s="80"/>
      <c r="F59" s="80"/>
      <c r="G59" s="80"/>
      <c r="H59" s="80"/>
      <c r="I59" s="80"/>
      <c r="J59" s="80"/>
      <c r="K59" s="80"/>
      <c r="L59" s="80"/>
      <c r="M59" s="80"/>
      <c r="N59" s="80"/>
      <c r="O59" s="70"/>
      <c r="P59" s="70"/>
      <c r="Q59" s="70"/>
      <c r="R59" s="70"/>
      <c r="S59" s="70">
        <v>6</v>
      </c>
      <c r="T59" s="70">
        <v>4</v>
      </c>
    </row>
    <row r="60" spans="1:20" ht="12.75" customHeight="1" x14ac:dyDescent="0.2">
      <c r="A60" s="71" t="s">
        <v>178</v>
      </c>
      <c r="B60" s="78"/>
      <c r="C60" s="109">
        <v>204</v>
      </c>
      <c r="D60" s="80"/>
      <c r="E60" s="80"/>
      <c r="F60" s="80"/>
      <c r="G60" s="80"/>
      <c r="H60" s="80"/>
      <c r="I60" s="80"/>
      <c r="J60" s="80"/>
      <c r="K60" s="80"/>
      <c r="L60" s="80"/>
      <c r="M60" s="80"/>
      <c r="N60" s="80"/>
      <c r="O60" s="70"/>
      <c r="P60" s="70"/>
      <c r="Q60" s="70"/>
      <c r="R60" s="70"/>
      <c r="S60" s="70">
        <v>6</v>
      </c>
      <c r="T60" s="70">
        <v>5</v>
      </c>
    </row>
    <row r="61" spans="1:20" s="90" customFormat="1" x14ac:dyDescent="0.2">
      <c r="A61" s="85"/>
      <c r="B61" s="86" t="s">
        <v>110</v>
      </c>
      <c r="C61" s="75"/>
      <c r="D61" s="76"/>
      <c r="E61" s="76"/>
      <c r="F61" s="76"/>
      <c r="G61" s="76"/>
      <c r="H61" s="76"/>
      <c r="I61" s="76"/>
      <c r="J61" s="76"/>
      <c r="K61" s="76"/>
      <c r="L61" s="76"/>
      <c r="M61" s="76"/>
      <c r="N61" s="76"/>
      <c r="O61" s="77"/>
      <c r="P61" s="77"/>
      <c r="Q61" s="77"/>
      <c r="R61" s="77"/>
      <c r="S61" s="77"/>
      <c r="T61" s="77"/>
    </row>
    <row r="62" spans="1:20" ht="13.5" customHeight="1" x14ac:dyDescent="0.2">
      <c r="A62" s="71" t="s">
        <v>111</v>
      </c>
      <c r="B62" s="71"/>
      <c r="C62" s="68">
        <v>301</v>
      </c>
      <c r="D62" s="69">
        <v>2</v>
      </c>
      <c r="E62" s="69">
        <v>2</v>
      </c>
      <c r="F62" s="69">
        <v>2</v>
      </c>
      <c r="G62" s="69">
        <v>2</v>
      </c>
      <c r="H62" s="69">
        <v>2</v>
      </c>
      <c r="I62" s="69">
        <v>2</v>
      </c>
      <c r="J62" s="69">
        <v>2</v>
      </c>
      <c r="K62" s="69">
        <v>2</v>
      </c>
      <c r="L62" s="69">
        <v>2</v>
      </c>
      <c r="M62" s="69">
        <v>2</v>
      </c>
      <c r="N62" s="69">
        <v>2</v>
      </c>
      <c r="O62" s="70">
        <v>2</v>
      </c>
      <c r="P62" s="70">
        <v>2</v>
      </c>
      <c r="Q62" s="70">
        <v>2</v>
      </c>
      <c r="R62" s="70">
        <v>2</v>
      </c>
      <c r="S62" s="70">
        <v>2</v>
      </c>
      <c r="T62" s="70">
        <v>2</v>
      </c>
    </row>
    <row r="63" spans="1:20" ht="13.5" customHeight="1" x14ac:dyDescent="0.2">
      <c r="A63" s="71" t="s">
        <v>112</v>
      </c>
      <c r="B63" s="71"/>
      <c r="C63" s="79">
        <v>302</v>
      </c>
      <c r="D63" s="69">
        <v>7</v>
      </c>
      <c r="E63" s="69">
        <v>6</v>
      </c>
      <c r="F63" s="69">
        <v>6</v>
      </c>
      <c r="G63" s="69">
        <v>6</v>
      </c>
      <c r="H63" s="69">
        <v>6</v>
      </c>
      <c r="I63" s="69">
        <v>6</v>
      </c>
      <c r="J63" s="69">
        <v>6</v>
      </c>
      <c r="K63" s="69">
        <v>6</v>
      </c>
      <c r="L63" s="69">
        <v>6</v>
      </c>
      <c r="M63" s="69">
        <v>6</v>
      </c>
      <c r="N63" s="69">
        <v>6</v>
      </c>
      <c r="O63" s="70">
        <v>6</v>
      </c>
      <c r="P63" s="70">
        <v>6</v>
      </c>
      <c r="Q63" s="70">
        <v>6</v>
      </c>
      <c r="R63" s="70">
        <v>6</v>
      </c>
      <c r="S63" s="70">
        <v>6</v>
      </c>
      <c r="T63" s="70">
        <v>6</v>
      </c>
    </row>
    <row r="64" spans="1:20" ht="13.5" customHeight="1" x14ac:dyDescent="0.2">
      <c r="A64" s="71" t="s">
        <v>113</v>
      </c>
      <c r="B64" s="71"/>
      <c r="C64" s="79">
        <v>302</v>
      </c>
      <c r="D64" s="69">
        <v>7</v>
      </c>
      <c r="E64" s="69">
        <v>6</v>
      </c>
      <c r="F64" s="69">
        <v>6</v>
      </c>
      <c r="G64" s="69">
        <v>6</v>
      </c>
      <c r="H64" s="69">
        <v>6</v>
      </c>
      <c r="I64" s="69">
        <v>6</v>
      </c>
      <c r="J64" s="69">
        <v>6</v>
      </c>
      <c r="K64" s="69">
        <v>6</v>
      </c>
      <c r="L64" s="69">
        <v>6</v>
      </c>
      <c r="M64" s="69">
        <v>6</v>
      </c>
      <c r="N64" s="69">
        <v>6</v>
      </c>
      <c r="O64" s="70">
        <v>6</v>
      </c>
      <c r="P64" s="70">
        <v>6</v>
      </c>
      <c r="Q64" s="70">
        <v>6</v>
      </c>
      <c r="R64" s="70">
        <v>6</v>
      </c>
      <c r="S64" s="70">
        <v>6</v>
      </c>
      <c r="T64" s="70">
        <v>6</v>
      </c>
    </row>
    <row r="65" spans="1:20" ht="13.5" customHeight="1" x14ac:dyDescent="0.2">
      <c r="A65" s="71" t="s">
        <v>114</v>
      </c>
      <c r="B65" s="71"/>
      <c r="C65" s="79">
        <v>302</v>
      </c>
      <c r="D65" s="69">
        <v>7</v>
      </c>
      <c r="E65" s="69">
        <v>6</v>
      </c>
      <c r="F65" s="69">
        <v>6</v>
      </c>
      <c r="G65" s="69">
        <v>6</v>
      </c>
      <c r="H65" s="69">
        <v>6</v>
      </c>
      <c r="I65" s="69">
        <v>6</v>
      </c>
      <c r="J65" s="69">
        <v>6</v>
      </c>
      <c r="K65" s="69">
        <v>6</v>
      </c>
      <c r="L65" s="69">
        <v>6</v>
      </c>
      <c r="M65" s="69">
        <v>6</v>
      </c>
      <c r="N65" s="69">
        <v>6</v>
      </c>
      <c r="O65" s="70">
        <v>6</v>
      </c>
      <c r="P65" s="70">
        <v>6</v>
      </c>
      <c r="Q65" s="70">
        <v>6</v>
      </c>
      <c r="R65" s="70">
        <v>6</v>
      </c>
      <c r="S65" s="70">
        <v>6</v>
      </c>
      <c r="T65" s="70">
        <v>6</v>
      </c>
    </row>
    <row r="66" spans="1:20" ht="13.5" customHeight="1" x14ac:dyDescent="0.2">
      <c r="A66" s="71" t="s">
        <v>115</v>
      </c>
      <c r="B66" s="71"/>
      <c r="C66" s="79">
        <v>302</v>
      </c>
      <c r="D66" s="69">
        <v>7</v>
      </c>
      <c r="E66" s="69">
        <v>6</v>
      </c>
      <c r="F66" s="69">
        <v>6</v>
      </c>
      <c r="G66" s="69">
        <v>6</v>
      </c>
      <c r="H66" s="69">
        <v>6</v>
      </c>
      <c r="I66" s="69">
        <v>6</v>
      </c>
      <c r="J66" s="69">
        <v>6</v>
      </c>
      <c r="K66" s="69">
        <v>6</v>
      </c>
      <c r="L66" s="69">
        <v>6</v>
      </c>
      <c r="M66" s="69">
        <v>6</v>
      </c>
      <c r="N66" s="69">
        <v>6</v>
      </c>
      <c r="O66" s="70">
        <v>6</v>
      </c>
      <c r="P66" s="70">
        <v>6</v>
      </c>
      <c r="Q66" s="70">
        <v>6</v>
      </c>
      <c r="R66" s="70">
        <v>6</v>
      </c>
      <c r="S66" s="70">
        <v>6</v>
      </c>
      <c r="T66" s="70">
        <v>6</v>
      </c>
    </row>
    <row r="67" spans="1:20" ht="12.75" customHeight="1" x14ac:dyDescent="0.2">
      <c r="A67" s="71" t="s">
        <v>116</v>
      </c>
      <c r="B67" s="87"/>
      <c r="C67" s="79">
        <v>302</v>
      </c>
      <c r="D67" s="80">
        <v>7</v>
      </c>
      <c r="E67" s="69">
        <v>6</v>
      </c>
      <c r="F67" s="69">
        <v>6</v>
      </c>
      <c r="G67" s="69">
        <v>6</v>
      </c>
      <c r="H67" s="69">
        <v>6</v>
      </c>
      <c r="I67" s="69">
        <v>6</v>
      </c>
      <c r="J67" s="69">
        <v>6</v>
      </c>
      <c r="K67" s="69">
        <v>6</v>
      </c>
      <c r="L67" s="69">
        <v>6</v>
      </c>
      <c r="M67" s="69">
        <v>6</v>
      </c>
      <c r="N67" s="69">
        <v>6</v>
      </c>
      <c r="O67" s="70">
        <v>6</v>
      </c>
      <c r="P67" s="70">
        <v>6</v>
      </c>
      <c r="Q67" s="70">
        <v>6</v>
      </c>
      <c r="R67" s="70">
        <v>6</v>
      </c>
      <c r="S67" s="70">
        <v>6</v>
      </c>
      <c r="T67" s="70">
        <v>6</v>
      </c>
    </row>
    <row r="68" spans="1:20" ht="12" customHeight="1" x14ac:dyDescent="0.2">
      <c r="A68" s="71" t="s">
        <v>154</v>
      </c>
      <c r="B68" s="87"/>
      <c r="C68" s="79">
        <v>302</v>
      </c>
      <c r="D68" s="80">
        <v>9</v>
      </c>
      <c r="E68" s="80">
        <v>8</v>
      </c>
      <c r="F68" s="80">
        <v>8</v>
      </c>
      <c r="G68" s="80">
        <v>8</v>
      </c>
      <c r="H68" s="80">
        <v>8</v>
      </c>
      <c r="I68" s="80">
        <v>8</v>
      </c>
      <c r="J68" s="80">
        <v>8</v>
      </c>
      <c r="K68" s="80">
        <v>8</v>
      </c>
      <c r="L68" s="80">
        <v>8</v>
      </c>
      <c r="M68" s="80">
        <v>8</v>
      </c>
      <c r="N68" s="80">
        <v>8</v>
      </c>
      <c r="O68" s="70">
        <v>6</v>
      </c>
      <c r="P68" s="70">
        <v>6</v>
      </c>
      <c r="Q68" s="70">
        <v>6</v>
      </c>
      <c r="R68" s="70">
        <v>6</v>
      </c>
      <c r="S68" s="70">
        <v>6</v>
      </c>
      <c r="T68" s="70">
        <v>6</v>
      </c>
    </row>
    <row r="69" spans="1:20" x14ac:dyDescent="0.2">
      <c r="A69" s="71" t="s">
        <v>117</v>
      </c>
      <c r="B69" s="88"/>
      <c r="C69" s="79">
        <v>302</v>
      </c>
      <c r="D69" s="69">
        <v>7</v>
      </c>
      <c r="E69" s="69">
        <v>6</v>
      </c>
      <c r="F69" s="69">
        <v>6</v>
      </c>
      <c r="G69" s="69">
        <v>6</v>
      </c>
      <c r="H69" s="69">
        <v>6</v>
      </c>
      <c r="I69" s="69">
        <v>6</v>
      </c>
      <c r="J69" s="69">
        <v>6</v>
      </c>
      <c r="K69" s="69">
        <v>6</v>
      </c>
      <c r="L69" s="69">
        <v>6</v>
      </c>
      <c r="M69" s="69">
        <v>6</v>
      </c>
      <c r="N69" s="69">
        <v>6</v>
      </c>
      <c r="O69" s="70">
        <v>6</v>
      </c>
      <c r="P69" s="70">
        <v>6</v>
      </c>
      <c r="Q69" s="70">
        <v>6</v>
      </c>
      <c r="R69" s="70">
        <v>6</v>
      </c>
      <c r="S69" s="70">
        <v>6</v>
      </c>
      <c r="T69" s="70">
        <v>6</v>
      </c>
    </row>
    <row r="70" spans="1:20" x14ac:dyDescent="0.2">
      <c r="A70" s="958" t="s">
        <v>118</v>
      </c>
      <c r="B70" s="959"/>
      <c r="C70" s="79">
        <v>302</v>
      </c>
      <c r="D70" s="69">
        <v>7</v>
      </c>
      <c r="E70" s="69">
        <v>6</v>
      </c>
      <c r="F70" s="69">
        <v>6</v>
      </c>
      <c r="G70" s="69">
        <v>6</v>
      </c>
      <c r="H70" s="69">
        <v>6</v>
      </c>
      <c r="I70" s="69">
        <v>6</v>
      </c>
      <c r="J70" s="69">
        <v>6</v>
      </c>
      <c r="K70" s="69">
        <v>6</v>
      </c>
      <c r="L70" s="69">
        <v>6</v>
      </c>
      <c r="M70" s="69">
        <v>6</v>
      </c>
      <c r="N70" s="69">
        <v>6</v>
      </c>
      <c r="O70" s="70">
        <v>6</v>
      </c>
      <c r="P70" s="70">
        <v>6</v>
      </c>
      <c r="Q70" s="70">
        <v>6</v>
      </c>
      <c r="R70" s="70">
        <v>6</v>
      </c>
      <c r="S70" s="70">
        <v>6</v>
      </c>
      <c r="T70" s="70">
        <v>6</v>
      </c>
    </row>
    <row r="71" spans="1:20" x14ac:dyDescent="0.2">
      <c r="A71" s="71" t="s">
        <v>119</v>
      </c>
      <c r="B71" s="71"/>
      <c r="C71" s="79">
        <v>302</v>
      </c>
      <c r="D71" s="69">
        <v>7</v>
      </c>
      <c r="E71" s="69">
        <v>6</v>
      </c>
      <c r="F71" s="69">
        <v>6</v>
      </c>
      <c r="G71" s="69">
        <v>6</v>
      </c>
      <c r="H71" s="69">
        <v>6</v>
      </c>
      <c r="I71" s="69">
        <v>6</v>
      </c>
      <c r="J71" s="69">
        <v>6</v>
      </c>
      <c r="K71" s="69">
        <v>6</v>
      </c>
      <c r="L71" s="69">
        <v>6</v>
      </c>
      <c r="M71" s="69">
        <v>6</v>
      </c>
      <c r="N71" s="69">
        <v>6</v>
      </c>
      <c r="O71" s="70">
        <v>6</v>
      </c>
      <c r="P71" s="70">
        <v>6</v>
      </c>
      <c r="Q71" s="70">
        <v>6</v>
      </c>
      <c r="R71" s="70">
        <v>6</v>
      </c>
      <c r="S71" s="70">
        <v>6</v>
      </c>
      <c r="T71" s="70">
        <v>6</v>
      </c>
    </row>
    <row r="72" spans="1:20" x14ac:dyDescent="0.2">
      <c r="A72" s="71" t="s">
        <v>120</v>
      </c>
      <c r="B72" s="71"/>
      <c r="C72" s="79">
        <v>302</v>
      </c>
      <c r="D72" s="69">
        <v>7</v>
      </c>
      <c r="E72" s="69">
        <v>6</v>
      </c>
      <c r="F72" s="69">
        <v>6</v>
      </c>
      <c r="G72" s="69">
        <v>6</v>
      </c>
      <c r="H72" s="69">
        <v>6</v>
      </c>
      <c r="I72" s="69">
        <v>6</v>
      </c>
      <c r="J72" s="69">
        <v>6</v>
      </c>
      <c r="K72" s="69">
        <v>6</v>
      </c>
      <c r="L72" s="69">
        <v>6</v>
      </c>
      <c r="M72" s="69">
        <v>6</v>
      </c>
      <c r="N72" s="69">
        <v>6</v>
      </c>
      <c r="O72" s="70">
        <v>6</v>
      </c>
      <c r="P72" s="70">
        <v>6</v>
      </c>
      <c r="Q72" s="70">
        <v>6</v>
      </c>
      <c r="R72" s="70">
        <v>6</v>
      </c>
      <c r="S72" s="70">
        <v>6</v>
      </c>
      <c r="T72" s="70">
        <v>6</v>
      </c>
    </row>
    <row r="73" spans="1:20" ht="12.75" customHeight="1" x14ac:dyDescent="0.2">
      <c r="A73" s="71" t="s">
        <v>121</v>
      </c>
      <c r="B73" s="71"/>
      <c r="C73" s="79">
        <v>302</v>
      </c>
      <c r="D73" s="69">
        <v>7</v>
      </c>
      <c r="E73" s="69">
        <v>6</v>
      </c>
      <c r="F73" s="69">
        <v>6</v>
      </c>
      <c r="G73" s="69">
        <v>6</v>
      </c>
      <c r="H73" s="69">
        <v>6</v>
      </c>
      <c r="I73" s="69">
        <v>6</v>
      </c>
      <c r="J73" s="69">
        <v>6</v>
      </c>
      <c r="K73" s="69">
        <v>6</v>
      </c>
      <c r="L73" s="69">
        <v>6</v>
      </c>
      <c r="M73" s="69">
        <v>6</v>
      </c>
      <c r="N73" s="69">
        <v>6</v>
      </c>
      <c r="O73" s="70">
        <v>6</v>
      </c>
      <c r="P73" s="70">
        <v>6</v>
      </c>
      <c r="Q73" s="70">
        <v>6</v>
      </c>
      <c r="R73" s="70">
        <v>6</v>
      </c>
      <c r="S73" s="70">
        <v>6</v>
      </c>
      <c r="T73" s="70">
        <v>6</v>
      </c>
    </row>
    <row r="74" spans="1:20" ht="12.75" customHeight="1" x14ac:dyDescent="0.2">
      <c r="A74" s="71" t="s">
        <v>122</v>
      </c>
      <c r="B74" s="71"/>
      <c r="C74" s="79">
        <v>302</v>
      </c>
      <c r="D74" s="69">
        <v>7</v>
      </c>
      <c r="E74" s="69">
        <v>6</v>
      </c>
      <c r="F74" s="69">
        <v>6</v>
      </c>
      <c r="G74" s="69">
        <v>6</v>
      </c>
      <c r="H74" s="69">
        <v>6</v>
      </c>
      <c r="I74" s="69">
        <v>6</v>
      </c>
      <c r="J74" s="69">
        <v>6</v>
      </c>
      <c r="K74" s="69">
        <v>6</v>
      </c>
      <c r="L74" s="69">
        <v>6</v>
      </c>
      <c r="M74" s="69">
        <v>6</v>
      </c>
      <c r="N74" s="69">
        <v>6</v>
      </c>
      <c r="O74" s="70">
        <v>6</v>
      </c>
      <c r="P74" s="70">
        <v>6</v>
      </c>
      <c r="Q74" s="70">
        <v>6</v>
      </c>
      <c r="R74" s="70">
        <v>6</v>
      </c>
      <c r="S74" s="70">
        <v>6</v>
      </c>
      <c r="T74" s="70">
        <v>6</v>
      </c>
    </row>
    <row r="75" spans="1:20" ht="12.75" customHeight="1" x14ac:dyDescent="0.2">
      <c r="A75" s="71" t="s">
        <v>123</v>
      </c>
      <c r="B75" s="71"/>
      <c r="C75" s="79">
        <v>302</v>
      </c>
      <c r="D75" s="69">
        <v>7</v>
      </c>
      <c r="E75" s="69">
        <v>6</v>
      </c>
      <c r="F75" s="69">
        <v>6</v>
      </c>
      <c r="G75" s="69">
        <v>6</v>
      </c>
      <c r="H75" s="69">
        <v>6</v>
      </c>
      <c r="I75" s="69">
        <v>6</v>
      </c>
      <c r="J75" s="69">
        <v>6</v>
      </c>
      <c r="K75" s="69">
        <v>6</v>
      </c>
      <c r="L75" s="69">
        <v>6</v>
      </c>
      <c r="M75" s="69">
        <v>6</v>
      </c>
      <c r="N75" s="69">
        <v>6</v>
      </c>
      <c r="O75" s="70">
        <v>6</v>
      </c>
      <c r="P75" s="70">
        <v>6</v>
      </c>
      <c r="Q75" s="70">
        <v>6</v>
      </c>
      <c r="R75" s="70">
        <v>6</v>
      </c>
      <c r="S75" s="70">
        <v>6</v>
      </c>
      <c r="T75" s="70">
        <v>6</v>
      </c>
    </row>
    <row r="76" spans="1:20" x14ac:dyDescent="0.2">
      <c r="A76" s="71" t="s">
        <v>124</v>
      </c>
      <c r="B76" s="71"/>
      <c r="C76" s="79">
        <v>302</v>
      </c>
      <c r="D76" s="69">
        <v>7</v>
      </c>
      <c r="E76" s="69">
        <v>6</v>
      </c>
      <c r="F76" s="69">
        <v>6</v>
      </c>
      <c r="G76" s="69">
        <v>6</v>
      </c>
      <c r="H76" s="69">
        <v>6</v>
      </c>
      <c r="I76" s="69">
        <v>6</v>
      </c>
      <c r="J76" s="69">
        <v>6</v>
      </c>
      <c r="K76" s="69">
        <v>6</v>
      </c>
      <c r="L76" s="69">
        <v>6</v>
      </c>
      <c r="M76" s="69">
        <v>6</v>
      </c>
      <c r="N76" s="69">
        <v>6</v>
      </c>
      <c r="O76" s="70">
        <v>6</v>
      </c>
      <c r="P76" s="70">
        <v>6</v>
      </c>
      <c r="Q76" s="70">
        <v>6</v>
      </c>
      <c r="R76" s="70">
        <v>6</v>
      </c>
      <c r="S76" s="70">
        <v>6</v>
      </c>
      <c r="T76" s="70">
        <v>6</v>
      </c>
    </row>
    <row r="77" spans="1:20" x14ac:dyDescent="0.2">
      <c r="A77" s="71" t="s">
        <v>125</v>
      </c>
      <c r="B77" s="71"/>
      <c r="C77" s="79">
        <v>302</v>
      </c>
      <c r="D77" s="69">
        <v>7</v>
      </c>
      <c r="E77" s="69">
        <v>6</v>
      </c>
      <c r="F77" s="69">
        <v>6</v>
      </c>
      <c r="G77" s="69">
        <v>6</v>
      </c>
      <c r="H77" s="69">
        <v>6</v>
      </c>
      <c r="I77" s="69">
        <v>6</v>
      </c>
      <c r="J77" s="69">
        <v>6</v>
      </c>
      <c r="K77" s="69">
        <v>6</v>
      </c>
      <c r="L77" s="69">
        <v>6</v>
      </c>
      <c r="M77" s="69">
        <v>6</v>
      </c>
      <c r="N77" s="69">
        <v>6</v>
      </c>
      <c r="O77" s="70">
        <v>6</v>
      </c>
      <c r="P77" s="70">
        <v>6</v>
      </c>
      <c r="Q77" s="70">
        <v>6</v>
      </c>
      <c r="R77" s="70">
        <v>6</v>
      </c>
      <c r="S77" s="70">
        <v>6</v>
      </c>
      <c r="T77" s="70">
        <v>6</v>
      </c>
    </row>
    <row r="78" spans="1:20" ht="23.25" customHeight="1" x14ac:dyDescent="0.2">
      <c r="A78" s="956" t="s">
        <v>173</v>
      </c>
      <c r="B78" s="957"/>
      <c r="C78" s="79">
        <v>302</v>
      </c>
      <c r="D78" s="108">
        <v>7</v>
      </c>
      <c r="E78" s="108">
        <v>6</v>
      </c>
      <c r="F78" s="108">
        <v>6</v>
      </c>
      <c r="G78" s="108">
        <v>6</v>
      </c>
      <c r="H78" s="108">
        <v>6</v>
      </c>
      <c r="I78" s="108">
        <v>6</v>
      </c>
      <c r="J78" s="108">
        <v>6</v>
      </c>
      <c r="K78" s="108">
        <v>6</v>
      </c>
      <c r="L78" s="108">
        <v>6</v>
      </c>
      <c r="M78" s="108">
        <v>6</v>
      </c>
      <c r="N78" s="108">
        <v>6</v>
      </c>
      <c r="O78" s="106">
        <v>6</v>
      </c>
      <c r="P78" s="106">
        <v>6</v>
      </c>
      <c r="Q78" s="106">
        <v>6</v>
      </c>
      <c r="R78" s="106">
        <v>6</v>
      </c>
      <c r="S78" s="106">
        <v>6</v>
      </c>
      <c r="T78" s="106">
        <v>6</v>
      </c>
    </row>
    <row r="79" spans="1:20" x14ac:dyDescent="0.2">
      <c r="A79" s="82" t="s">
        <v>174</v>
      </c>
      <c r="B79" s="78"/>
      <c r="C79" s="109">
        <v>302</v>
      </c>
      <c r="D79" s="69">
        <v>7</v>
      </c>
      <c r="E79" s="69">
        <v>6</v>
      </c>
      <c r="F79" s="69">
        <v>6</v>
      </c>
      <c r="G79" s="69">
        <v>6</v>
      </c>
      <c r="H79" s="69">
        <v>6</v>
      </c>
      <c r="I79" s="69">
        <v>6</v>
      </c>
      <c r="J79" s="69">
        <v>6</v>
      </c>
      <c r="K79" s="69">
        <v>6</v>
      </c>
      <c r="L79" s="69">
        <v>6</v>
      </c>
      <c r="M79" s="69">
        <v>6</v>
      </c>
      <c r="N79" s="69">
        <v>6</v>
      </c>
      <c r="O79" s="70">
        <v>6</v>
      </c>
      <c r="P79" s="70">
        <v>6</v>
      </c>
      <c r="Q79" s="70">
        <v>6</v>
      </c>
      <c r="R79" s="70">
        <v>6</v>
      </c>
      <c r="S79" s="70">
        <v>6</v>
      </c>
      <c r="T79" s="70">
        <v>5</v>
      </c>
    </row>
    <row r="80" spans="1:20" x14ac:dyDescent="0.2">
      <c r="A80" s="82" t="s">
        <v>126</v>
      </c>
      <c r="B80" s="82"/>
      <c r="C80" s="79">
        <v>302</v>
      </c>
      <c r="D80" s="69">
        <v>7</v>
      </c>
      <c r="E80" s="69">
        <v>6</v>
      </c>
      <c r="F80" s="69">
        <v>6</v>
      </c>
      <c r="G80" s="69">
        <v>6</v>
      </c>
      <c r="H80" s="69">
        <v>6</v>
      </c>
      <c r="I80" s="69">
        <v>6</v>
      </c>
      <c r="J80" s="69">
        <v>6</v>
      </c>
      <c r="K80" s="69">
        <v>6</v>
      </c>
      <c r="L80" s="69">
        <v>6</v>
      </c>
      <c r="M80" s="69">
        <v>6</v>
      </c>
      <c r="N80" s="69">
        <v>6</v>
      </c>
      <c r="O80" s="70">
        <v>6</v>
      </c>
      <c r="P80" s="70">
        <v>6</v>
      </c>
      <c r="Q80" s="70">
        <v>6</v>
      </c>
      <c r="R80" s="70">
        <v>6</v>
      </c>
      <c r="S80" s="70">
        <v>6</v>
      </c>
      <c r="T80" s="70">
        <v>6</v>
      </c>
    </row>
    <row r="81" spans="1:27" x14ac:dyDescent="0.2">
      <c r="A81" s="82" t="s">
        <v>127</v>
      </c>
      <c r="B81" s="82"/>
      <c r="C81" s="79">
        <v>302</v>
      </c>
      <c r="D81" s="69">
        <v>7</v>
      </c>
      <c r="E81" s="69">
        <v>6</v>
      </c>
      <c r="F81" s="69">
        <v>6</v>
      </c>
      <c r="G81" s="69">
        <v>6</v>
      </c>
      <c r="H81" s="69">
        <v>6</v>
      </c>
      <c r="I81" s="69">
        <v>6</v>
      </c>
      <c r="J81" s="69">
        <v>6</v>
      </c>
      <c r="K81" s="69">
        <v>6</v>
      </c>
      <c r="L81" s="69">
        <v>6</v>
      </c>
      <c r="M81" s="69">
        <v>6</v>
      </c>
      <c r="N81" s="69">
        <v>6</v>
      </c>
      <c r="O81" s="70">
        <v>6</v>
      </c>
      <c r="P81" s="70">
        <v>6</v>
      </c>
      <c r="Q81" s="70">
        <v>6</v>
      </c>
      <c r="R81" s="70">
        <v>6</v>
      </c>
      <c r="S81" s="70">
        <v>6</v>
      </c>
      <c r="T81" s="70">
        <v>6</v>
      </c>
    </row>
    <row r="82" spans="1:27" x14ac:dyDescent="0.2">
      <c r="A82" s="82" t="s">
        <v>128</v>
      </c>
      <c r="B82" s="82"/>
      <c r="C82" s="79">
        <v>302</v>
      </c>
      <c r="D82" s="69">
        <v>7</v>
      </c>
      <c r="E82" s="69">
        <v>6</v>
      </c>
      <c r="F82" s="69">
        <v>6</v>
      </c>
      <c r="G82" s="69">
        <v>6</v>
      </c>
      <c r="H82" s="69">
        <v>6</v>
      </c>
      <c r="I82" s="69">
        <v>6</v>
      </c>
      <c r="J82" s="69">
        <v>6</v>
      </c>
      <c r="K82" s="69">
        <v>6</v>
      </c>
      <c r="L82" s="69">
        <v>6</v>
      </c>
      <c r="M82" s="69">
        <v>6</v>
      </c>
      <c r="N82" s="69">
        <v>6</v>
      </c>
      <c r="O82" s="70">
        <v>6</v>
      </c>
      <c r="P82" s="70">
        <v>6</v>
      </c>
      <c r="Q82" s="70">
        <v>6</v>
      </c>
      <c r="R82" s="70">
        <v>6</v>
      </c>
      <c r="S82" s="70">
        <v>6</v>
      </c>
      <c r="T82" s="70">
        <v>6</v>
      </c>
    </row>
    <row r="83" spans="1:27" x14ac:dyDescent="0.2">
      <c r="A83" s="82" t="s">
        <v>129</v>
      </c>
      <c r="B83" s="82"/>
      <c r="C83" s="79">
        <v>302</v>
      </c>
      <c r="D83" s="69">
        <v>7</v>
      </c>
      <c r="E83" s="69">
        <v>6</v>
      </c>
      <c r="F83" s="69">
        <v>6</v>
      </c>
      <c r="G83" s="69">
        <v>6</v>
      </c>
      <c r="H83" s="69">
        <v>6</v>
      </c>
      <c r="I83" s="69">
        <v>6</v>
      </c>
      <c r="J83" s="69">
        <v>6</v>
      </c>
      <c r="K83" s="69">
        <v>6</v>
      </c>
      <c r="L83" s="69">
        <v>6</v>
      </c>
      <c r="M83" s="69">
        <v>6</v>
      </c>
      <c r="N83" s="69">
        <v>6</v>
      </c>
      <c r="O83" s="70">
        <v>6</v>
      </c>
      <c r="P83" s="70">
        <v>6</v>
      </c>
      <c r="Q83" s="70">
        <v>6</v>
      </c>
      <c r="R83" s="70">
        <v>6</v>
      </c>
      <c r="S83" s="70">
        <v>6</v>
      </c>
      <c r="T83" s="70">
        <v>6</v>
      </c>
    </row>
    <row r="84" spans="1:27" x14ac:dyDescent="0.2">
      <c r="A84" s="82" t="s">
        <v>130</v>
      </c>
      <c r="B84" s="82"/>
      <c r="C84" s="79">
        <v>302</v>
      </c>
      <c r="D84" s="69">
        <v>7</v>
      </c>
      <c r="E84" s="69">
        <v>6</v>
      </c>
      <c r="F84" s="69">
        <v>6</v>
      </c>
      <c r="G84" s="69">
        <v>6</v>
      </c>
      <c r="H84" s="69">
        <v>6</v>
      </c>
      <c r="I84" s="69">
        <v>6</v>
      </c>
      <c r="J84" s="69">
        <v>6</v>
      </c>
      <c r="K84" s="69">
        <v>6</v>
      </c>
      <c r="L84" s="69">
        <v>6</v>
      </c>
      <c r="M84" s="69">
        <v>6</v>
      </c>
      <c r="N84" s="69">
        <v>6</v>
      </c>
      <c r="O84" s="70">
        <v>6</v>
      </c>
      <c r="P84" s="70">
        <v>6</v>
      </c>
      <c r="Q84" s="70">
        <v>6</v>
      </c>
      <c r="R84" s="70">
        <v>6</v>
      </c>
      <c r="S84" s="70">
        <v>6</v>
      </c>
      <c r="T84" s="70">
        <v>6</v>
      </c>
    </row>
    <row r="85" spans="1:27" x14ac:dyDescent="0.2">
      <c r="A85" s="82" t="s">
        <v>131</v>
      </c>
      <c r="B85" s="82"/>
      <c r="C85" s="79">
        <v>302</v>
      </c>
      <c r="D85" s="69">
        <v>7</v>
      </c>
      <c r="E85" s="69">
        <v>6</v>
      </c>
      <c r="F85" s="69">
        <v>6</v>
      </c>
      <c r="G85" s="69">
        <v>6</v>
      </c>
      <c r="H85" s="69">
        <v>6</v>
      </c>
      <c r="I85" s="69">
        <v>6</v>
      </c>
      <c r="J85" s="69">
        <v>6</v>
      </c>
      <c r="K85" s="69">
        <v>6</v>
      </c>
      <c r="L85" s="69">
        <v>6</v>
      </c>
      <c r="M85" s="69">
        <v>6</v>
      </c>
      <c r="N85" s="69">
        <v>6</v>
      </c>
      <c r="O85" s="70">
        <v>6</v>
      </c>
      <c r="P85" s="70">
        <v>6</v>
      </c>
      <c r="Q85" s="70">
        <v>6</v>
      </c>
      <c r="R85" s="70">
        <v>6</v>
      </c>
      <c r="S85" s="70">
        <v>6</v>
      </c>
      <c r="T85" s="70">
        <v>6</v>
      </c>
    </row>
    <row r="86" spans="1:27" x14ac:dyDescent="0.2">
      <c r="A86" s="82" t="s">
        <v>132</v>
      </c>
      <c r="B86" s="82"/>
      <c r="C86" s="109">
        <v>302</v>
      </c>
      <c r="D86" s="69">
        <v>7</v>
      </c>
      <c r="E86" s="69">
        <v>6</v>
      </c>
      <c r="F86" s="69">
        <v>6</v>
      </c>
      <c r="G86" s="69">
        <v>6</v>
      </c>
      <c r="H86" s="69">
        <v>6</v>
      </c>
      <c r="I86" s="69">
        <v>6</v>
      </c>
      <c r="J86" s="69">
        <v>6</v>
      </c>
      <c r="K86" s="69">
        <v>6</v>
      </c>
      <c r="L86" s="69">
        <v>6</v>
      </c>
      <c r="M86" s="69">
        <v>6</v>
      </c>
      <c r="N86" s="69">
        <v>6</v>
      </c>
      <c r="O86" s="70">
        <v>6</v>
      </c>
      <c r="P86" s="70">
        <v>6</v>
      </c>
      <c r="Q86" s="70">
        <v>6</v>
      </c>
      <c r="R86" s="70">
        <v>6</v>
      </c>
      <c r="S86" s="70">
        <v>6</v>
      </c>
      <c r="T86" s="70">
        <v>8</v>
      </c>
    </row>
    <row r="87" spans="1:27" x14ac:dyDescent="0.2">
      <c r="A87" s="82" t="s">
        <v>133</v>
      </c>
      <c r="B87" s="82"/>
      <c r="C87" s="79">
        <v>302</v>
      </c>
      <c r="D87" s="69">
        <v>7</v>
      </c>
      <c r="E87" s="69">
        <v>6</v>
      </c>
      <c r="F87" s="69">
        <v>6</v>
      </c>
      <c r="G87" s="69">
        <v>6</v>
      </c>
      <c r="H87" s="69">
        <v>6</v>
      </c>
      <c r="I87" s="69">
        <v>6</v>
      </c>
      <c r="J87" s="69">
        <v>6</v>
      </c>
      <c r="K87" s="69">
        <v>6</v>
      </c>
      <c r="L87" s="69">
        <v>6</v>
      </c>
      <c r="M87" s="69">
        <v>6</v>
      </c>
      <c r="N87" s="69">
        <v>6</v>
      </c>
      <c r="O87" s="70">
        <v>6</v>
      </c>
      <c r="P87" s="70">
        <v>6</v>
      </c>
      <c r="Q87" s="70">
        <v>6</v>
      </c>
      <c r="R87" s="70">
        <v>6</v>
      </c>
      <c r="S87" s="70">
        <v>6</v>
      </c>
      <c r="T87" s="70">
        <v>6</v>
      </c>
    </row>
    <row r="88" spans="1:27" x14ac:dyDescent="0.2">
      <c r="A88" s="82" t="s">
        <v>134</v>
      </c>
      <c r="B88" s="82"/>
      <c r="C88" s="79">
        <v>302</v>
      </c>
      <c r="D88" s="69">
        <v>7</v>
      </c>
      <c r="E88" s="69">
        <v>6</v>
      </c>
      <c r="F88" s="69">
        <v>6</v>
      </c>
      <c r="G88" s="69">
        <v>6</v>
      </c>
      <c r="H88" s="69">
        <v>6</v>
      </c>
      <c r="I88" s="69">
        <v>6</v>
      </c>
      <c r="J88" s="69">
        <v>6</v>
      </c>
      <c r="K88" s="69">
        <v>6</v>
      </c>
      <c r="L88" s="69">
        <v>6</v>
      </c>
      <c r="M88" s="69">
        <v>6</v>
      </c>
      <c r="N88" s="69">
        <v>6</v>
      </c>
      <c r="O88" s="70">
        <v>6</v>
      </c>
      <c r="P88" s="70">
        <v>6</v>
      </c>
      <c r="Q88" s="70">
        <v>6</v>
      </c>
      <c r="R88" s="70">
        <v>6</v>
      </c>
      <c r="S88" s="70">
        <v>6</v>
      </c>
      <c r="T88" s="70">
        <v>6</v>
      </c>
    </row>
    <row r="89" spans="1:27" ht="13.5" customHeight="1" x14ac:dyDescent="0.2">
      <c r="A89" s="955" t="s">
        <v>135</v>
      </c>
      <c r="B89" s="955"/>
      <c r="C89" s="79">
        <v>302</v>
      </c>
      <c r="D89" s="69">
        <v>7</v>
      </c>
      <c r="E89" s="69">
        <v>6</v>
      </c>
      <c r="F89" s="69">
        <v>6</v>
      </c>
      <c r="G89" s="69">
        <v>6</v>
      </c>
      <c r="H89" s="69">
        <v>6</v>
      </c>
      <c r="I89" s="69">
        <v>6</v>
      </c>
      <c r="J89" s="69">
        <v>6</v>
      </c>
      <c r="K89" s="69">
        <v>6</v>
      </c>
      <c r="L89" s="69">
        <v>6</v>
      </c>
      <c r="M89" s="69">
        <v>6</v>
      </c>
      <c r="N89" s="69">
        <v>6</v>
      </c>
      <c r="O89" s="70">
        <v>6</v>
      </c>
      <c r="P89" s="70">
        <v>6</v>
      </c>
      <c r="Q89" s="70">
        <v>6</v>
      </c>
      <c r="R89" s="70">
        <v>6</v>
      </c>
      <c r="S89" s="70">
        <v>6</v>
      </c>
      <c r="T89" s="70">
        <v>6</v>
      </c>
      <c r="Z89" s="104" t="s">
        <v>136</v>
      </c>
      <c r="AA89" s="104" t="s">
        <v>137</v>
      </c>
    </row>
    <row r="90" spans="1:27" x14ac:dyDescent="0.2">
      <c r="A90" s="955"/>
      <c r="B90" s="955"/>
      <c r="C90" s="79">
        <v>302</v>
      </c>
      <c r="D90" s="69">
        <v>7</v>
      </c>
      <c r="E90" s="69">
        <v>6</v>
      </c>
      <c r="F90" s="69">
        <v>6</v>
      </c>
      <c r="G90" s="69">
        <v>6</v>
      </c>
      <c r="H90" s="69">
        <v>6</v>
      </c>
      <c r="I90" s="69">
        <v>6</v>
      </c>
      <c r="J90" s="69">
        <v>6</v>
      </c>
      <c r="K90" s="69">
        <v>6</v>
      </c>
      <c r="L90" s="69">
        <v>6</v>
      </c>
      <c r="M90" s="69">
        <v>6</v>
      </c>
      <c r="N90" s="69">
        <v>6</v>
      </c>
      <c r="O90" s="70">
        <v>6</v>
      </c>
      <c r="P90" s="70">
        <v>6</v>
      </c>
      <c r="Q90" s="70">
        <v>6</v>
      </c>
      <c r="R90" s="70">
        <v>6</v>
      </c>
      <c r="S90" s="70">
        <v>6</v>
      </c>
      <c r="T90" s="70">
        <v>6</v>
      </c>
      <c r="Z90" s="105">
        <v>101</v>
      </c>
      <c r="AA90" s="105">
        <v>2</v>
      </c>
    </row>
    <row r="91" spans="1:27" x14ac:dyDescent="0.2">
      <c r="A91" s="71" t="s">
        <v>138</v>
      </c>
      <c r="B91" s="82"/>
      <c r="C91" s="79">
        <v>302</v>
      </c>
      <c r="D91" s="69">
        <v>7</v>
      </c>
      <c r="E91" s="69">
        <v>6</v>
      </c>
      <c r="F91" s="69">
        <v>6</v>
      </c>
      <c r="G91" s="69">
        <v>6</v>
      </c>
      <c r="H91" s="69">
        <v>6</v>
      </c>
      <c r="I91" s="69">
        <v>6</v>
      </c>
      <c r="J91" s="69">
        <v>6</v>
      </c>
      <c r="K91" s="69">
        <v>6</v>
      </c>
      <c r="L91" s="69">
        <v>6</v>
      </c>
      <c r="M91" s="69">
        <v>6</v>
      </c>
      <c r="N91" s="69">
        <v>6</v>
      </c>
      <c r="O91" s="70">
        <v>6</v>
      </c>
      <c r="P91" s="70">
        <v>6</v>
      </c>
      <c r="Q91" s="70">
        <v>6</v>
      </c>
      <c r="R91" s="70">
        <v>6</v>
      </c>
      <c r="S91" s="70">
        <v>6</v>
      </c>
      <c r="T91" s="70">
        <v>6</v>
      </c>
      <c r="Z91" s="105">
        <v>102</v>
      </c>
      <c r="AA91" s="105">
        <v>2</v>
      </c>
    </row>
    <row r="92" spans="1:27" x14ac:dyDescent="0.2">
      <c r="A92" s="71" t="s">
        <v>139</v>
      </c>
      <c r="B92" s="82"/>
      <c r="C92" s="79">
        <v>302</v>
      </c>
      <c r="D92" s="69">
        <v>7</v>
      </c>
      <c r="E92" s="69">
        <v>6</v>
      </c>
      <c r="F92" s="69">
        <v>6</v>
      </c>
      <c r="G92" s="69">
        <v>6</v>
      </c>
      <c r="H92" s="69">
        <v>6</v>
      </c>
      <c r="I92" s="69">
        <v>6</v>
      </c>
      <c r="J92" s="69">
        <v>6</v>
      </c>
      <c r="K92" s="69">
        <v>6</v>
      </c>
      <c r="L92" s="69">
        <v>6</v>
      </c>
      <c r="M92" s="69">
        <v>6</v>
      </c>
      <c r="N92" s="69">
        <v>6</v>
      </c>
      <c r="O92" s="70">
        <v>6</v>
      </c>
      <c r="P92" s="70">
        <v>6</v>
      </c>
      <c r="Q92" s="70">
        <v>6</v>
      </c>
      <c r="R92" s="70">
        <v>6</v>
      </c>
      <c r="S92" s="70">
        <v>6</v>
      </c>
      <c r="T92" s="70">
        <v>6</v>
      </c>
      <c r="Z92" s="105">
        <v>103</v>
      </c>
      <c r="AA92" s="105">
        <v>2</v>
      </c>
    </row>
    <row r="93" spans="1:27" x14ac:dyDescent="0.2">
      <c r="A93" s="71" t="s">
        <v>140</v>
      </c>
      <c r="B93" s="82"/>
      <c r="C93" s="79">
        <v>302</v>
      </c>
      <c r="D93" s="69">
        <v>7</v>
      </c>
      <c r="E93" s="69">
        <v>6</v>
      </c>
      <c r="F93" s="69">
        <v>6</v>
      </c>
      <c r="G93" s="69">
        <v>6</v>
      </c>
      <c r="H93" s="69">
        <v>6</v>
      </c>
      <c r="I93" s="69">
        <v>6</v>
      </c>
      <c r="J93" s="69">
        <v>6</v>
      </c>
      <c r="K93" s="69">
        <v>6</v>
      </c>
      <c r="L93" s="69">
        <v>6</v>
      </c>
      <c r="M93" s="69">
        <v>6</v>
      </c>
      <c r="N93" s="69">
        <v>6</v>
      </c>
      <c r="O93" s="70">
        <v>6</v>
      </c>
      <c r="P93" s="70">
        <v>6</v>
      </c>
      <c r="Q93" s="70">
        <v>6</v>
      </c>
      <c r="R93" s="70">
        <v>6</v>
      </c>
      <c r="S93" s="70">
        <v>6</v>
      </c>
      <c r="T93" s="70">
        <v>6</v>
      </c>
      <c r="Z93" s="104">
        <v>201</v>
      </c>
      <c r="AA93" s="104">
        <v>3</v>
      </c>
    </row>
    <row r="94" spans="1:27" x14ac:dyDescent="0.2">
      <c r="A94" s="89" t="s">
        <v>141</v>
      </c>
      <c r="B94" s="82"/>
      <c r="C94" s="79">
        <v>302</v>
      </c>
      <c r="D94" s="69">
        <v>7</v>
      </c>
      <c r="E94" s="69">
        <v>6</v>
      </c>
      <c r="F94" s="69">
        <v>6</v>
      </c>
      <c r="G94" s="69">
        <v>6</v>
      </c>
      <c r="H94" s="69">
        <v>6</v>
      </c>
      <c r="I94" s="69">
        <v>6</v>
      </c>
      <c r="J94" s="69">
        <v>6</v>
      </c>
      <c r="K94" s="69">
        <v>6</v>
      </c>
      <c r="L94" s="69">
        <v>6</v>
      </c>
      <c r="M94" s="69">
        <v>6</v>
      </c>
      <c r="N94" s="69">
        <v>6</v>
      </c>
      <c r="O94" s="70">
        <v>6</v>
      </c>
      <c r="P94" s="70">
        <v>6</v>
      </c>
      <c r="Q94" s="70">
        <v>6</v>
      </c>
      <c r="R94" s="70">
        <v>6</v>
      </c>
      <c r="S94" s="70">
        <v>6</v>
      </c>
      <c r="T94" s="70">
        <v>6</v>
      </c>
      <c r="Z94" s="105">
        <v>202</v>
      </c>
      <c r="AA94" s="105">
        <v>5</v>
      </c>
    </row>
    <row r="95" spans="1:27" ht="12.75" customHeight="1" x14ac:dyDescent="0.2">
      <c r="A95" s="955" t="s">
        <v>142</v>
      </c>
      <c r="B95" s="955"/>
      <c r="C95" s="79">
        <v>302</v>
      </c>
      <c r="D95" s="69">
        <v>7</v>
      </c>
      <c r="E95" s="69">
        <v>6</v>
      </c>
      <c r="F95" s="69">
        <v>6</v>
      </c>
      <c r="G95" s="69">
        <v>6</v>
      </c>
      <c r="H95" s="69">
        <v>6</v>
      </c>
      <c r="I95" s="69">
        <v>6</v>
      </c>
      <c r="J95" s="69">
        <v>6</v>
      </c>
      <c r="K95" s="69">
        <v>6</v>
      </c>
      <c r="L95" s="69">
        <v>6</v>
      </c>
      <c r="M95" s="69">
        <v>6</v>
      </c>
      <c r="N95" s="69">
        <v>6</v>
      </c>
      <c r="O95" s="70">
        <v>6</v>
      </c>
      <c r="P95" s="70">
        <v>6</v>
      </c>
      <c r="Q95" s="70">
        <v>6</v>
      </c>
      <c r="R95" s="70">
        <v>6</v>
      </c>
      <c r="S95" s="70">
        <v>6</v>
      </c>
      <c r="T95" s="70">
        <v>6</v>
      </c>
      <c r="Z95" s="104">
        <v>203</v>
      </c>
      <c r="AA95" s="104">
        <v>5</v>
      </c>
    </row>
    <row r="96" spans="1:27" x14ac:dyDescent="0.2">
      <c r="A96" s="955"/>
      <c r="B96" s="955"/>
      <c r="C96" s="79">
        <v>302</v>
      </c>
      <c r="D96" s="69">
        <v>7</v>
      </c>
      <c r="E96" s="69">
        <v>6</v>
      </c>
      <c r="F96" s="69">
        <v>6</v>
      </c>
      <c r="G96" s="69">
        <v>6</v>
      </c>
      <c r="H96" s="69">
        <v>6</v>
      </c>
      <c r="I96" s="69">
        <v>6</v>
      </c>
      <c r="J96" s="69">
        <v>6</v>
      </c>
      <c r="K96" s="69">
        <v>6</v>
      </c>
      <c r="L96" s="69">
        <v>6</v>
      </c>
      <c r="M96" s="69">
        <v>6</v>
      </c>
      <c r="N96" s="69">
        <v>6</v>
      </c>
      <c r="O96" s="70">
        <v>6</v>
      </c>
      <c r="P96" s="70">
        <v>6</v>
      </c>
      <c r="Q96" s="70">
        <v>6</v>
      </c>
      <c r="R96" s="70">
        <v>6</v>
      </c>
      <c r="S96" s="70">
        <v>6</v>
      </c>
      <c r="T96" s="70">
        <v>6</v>
      </c>
      <c r="Z96" s="105">
        <v>204</v>
      </c>
      <c r="AA96" s="105">
        <v>7</v>
      </c>
    </row>
    <row r="97" spans="1:27" x14ac:dyDescent="0.2">
      <c r="A97" s="71" t="s">
        <v>143</v>
      </c>
      <c r="B97" s="82"/>
      <c r="C97" s="79">
        <v>302</v>
      </c>
      <c r="D97" s="69">
        <v>7</v>
      </c>
      <c r="E97" s="69">
        <v>6</v>
      </c>
      <c r="F97" s="69">
        <v>6</v>
      </c>
      <c r="G97" s="69">
        <v>6</v>
      </c>
      <c r="H97" s="69">
        <v>6</v>
      </c>
      <c r="I97" s="69">
        <v>6</v>
      </c>
      <c r="J97" s="69">
        <v>6</v>
      </c>
      <c r="K97" s="69">
        <v>6</v>
      </c>
      <c r="L97" s="69">
        <v>6</v>
      </c>
      <c r="M97" s="69">
        <v>6</v>
      </c>
      <c r="N97" s="69">
        <v>6</v>
      </c>
      <c r="O97" s="70">
        <v>6</v>
      </c>
      <c r="P97" s="70">
        <v>6</v>
      </c>
      <c r="Q97" s="70">
        <v>6</v>
      </c>
      <c r="R97" s="70">
        <v>6</v>
      </c>
      <c r="S97" s="70">
        <v>6</v>
      </c>
      <c r="T97" s="70">
        <v>6</v>
      </c>
      <c r="Z97" s="105">
        <v>301</v>
      </c>
      <c r="AA97" s="105">
        <v>2</v>
      </c>
    </row>
    <row r="98" spans="1:27" x14ac:dyDescent="0.2">
      <c r="A98" s="71" t="s">
        <v>175</v>
      </c>
      <c r="B98" s="78"/>
      <c r="C98" s="109">
        <v>205</v>
      </c>
      <c r="D98" s="80"/>
      <c r="E98" s="80"/>
      <c r="F98" s="80"/>
      <c r="G98" s="80"/>
      <c r="H98" s="80"/>
      <c r="I98" s="80"/>
      <c r="J98" s="80"/>
      <c r="K98" s="80"/>
      <c r="L98" s="80"/>
      <c r="M98" s="80"/>
      <c r="N98" s="80"/>
      <c r="O98" s="70"/>
      <c r="P98" s="70"/>
      <c r="Q98" s="70"/>
      <c r="R98" s="70"/>
      <c r="S98" s="70">
        <v>7</v>
      </c>
      <c r="T98" s="70">
        <v>7</v>
      </c>
      <c r="Z98" s="104">
        <v>302</v>
      </c>
      <c r="AA98" s="104">
        <v>6</v>
      </c>
    </row>
    <row r="99" spans="1:27" x14ac:dyDescent="0.2">
      <c r="A99" s="71" t="s">
        <v>182</v>
      </c>
      <c r="B99" s="78"/>
      <c r="C99" s="109">
        <v>303</v>
      </c>
      <c r="D99" s="80"/>
      <c r="E99" s="80"/>
      <c r="F99" s="80"/>
      <c r="G99" s="80"/>
      <c r="H99" s="80"/>
      <c r="I99" s="80"/>
      <c r="J99" s="80"/>
      <c r="K99" s="80"/>
      <c r="L99" s="80"/>
      <c r="M99" s="80"/>
      <c r="N99" s="80"/>
      <c r="O99" s="70"/>
      <c r="P99" s="70"/>
      <c r="Q99" s="70"/>
      <c r="R99" s="70"/>
      <c r="S99" s="70">
        <v>8</v>
      </c>
      <c r="T99" s="70">
        <v>7.5</v>
      </c>
      <c r="Z99" s="104"/>
      <c r="AA99" s="104"/>
    </row>
    <row r="100" spans="1:27" x14ac:dyDescent="0.2">
      <c r="A100" s="71" t="s">
        <v>177</v>
      </c>
      <c r="B100" s="78"/>
      <c r="C100" s="109">
        <v>205</v>
      </c>
      <c r="D100" s="80"/>
      <c r="E100" s="80"/>
      <c r="F100" s="80"/>
      <c r="G100" s="80"/>
      <c r="H100" s="80"/>
      <c r="I100" s="80"/>
      <c r="J100" s="80"/>
      <c r="K100" s="80"/>
      <c r="L100" s="80"/>
      <c r="M100" s="80"/>
      <c r="N100" s="80"/>
      <c r="O100" s="70"/>
      <c r="P100" s="70"/>
      <c r="Q100" s="70"/>
      <c r="R100" s="70"/>
      <c r="S100" s="70">
        <v>7</v>
      </c>
      <c r="T100" s="70">
        <v>7</v>
      </c>
      <c r="Z100" s="104">
        <v>303</v>
      </c>
      <c r="AA100" s="104">
        <v>8</v>
      </c>
    </row>
    <row r="101" spans="1:27" x14ac:dyDescent="0.2">
      <c r="A101" s="943" t="s">
        <v>144</v>
      </c>
      <c r="B101" s="943"/>
      <c r="C101" s="941">
        <v>303</v>
      </c>
      <c r="D101" s="941">
        <v>9</v>
      </c>
      <c r="E101" s="941">
        <v>8</v>
      </c>
      <c r="F101" s="941">
        <v>8</v>
      </c>
      <c r="G101" s="941">
        <v>8</v>
      </c>
      <c r="H101" s="941">
        <v>8</v>
      </c>
      <c r="I101" s="941">
        <v>8</v>
      </c>
      <c r="J101" s="941">
        <v>8</v>
      </c>
      <c r="K101" s="941">
        <v>8</v>
      </c>
      <c r="L101" s="941">
        <v>8</v>
      </c>
      <c r="M101" s="941">
        <v>8</v>
      </c>
      <c r="N101" s="941">
        <v>8</v>
      </c>
      <c r="O101" s="946">
        <v>8</v>
      </c>
      <c r="P101" s="946">
        <v>8</v>
      </c>
      <c r="Q101" s="946">
        <v>8</v>
      </c>
      <c r="R101" s="946">
        <v>8</v>
      </c>
      <c r="S101" s="946">
        <v>8</v>
      </c>
      <c r="T101" s="946">
        <v>8</v>
      </c>
      <c r="Z101" s="105">
        <v>401</v>
      </c>
      <c r="AA101" s="105">
        <v>3</v>
      </c>
    </row>
    <row r="102" spans="1:27" x14ac:dyDescent="0.2">
      <c r="A102" s="943"/>
      <c r="B102" s="943"/>
      <c r="C102" s="942"/>
      <c r="D102" s="942"/>
      <c r="E102" s="942"/>
      <c r="F102" s="942"/>
      <c r="G102" s="942"/>
      <c r="H102" s="942"/>
      <c r="I102" s="942"/>
      <c r="J102" s="942"/>
      <c r="K102" s="942"/>
      <c r="L102" s="942"/>
      <c r="M102" s="942"/>
      <c r="N102" s="942"/>
      <c r="O102" s="946"/>
      <c r="P102" s="946"/>
      <c r="Q102" s="946"/>
      <c r="R102" s="946"/>
      <c r="S102" s="946"/>
      <c r="T102" s="946"/>
      <c r="Z102" s="105">
        <v>402</v>
      </c>
      <c r="AA102" s="105">
        <v>3</v>
      </c>
    </row>
    <row r="103" spans="1:27" x14ac:dyDescent="0.2">
      <c r="A103" s="943" t="s">
        <v>145</v>
      </c>
      <c r="B103" s="943"/>
      <c r="C103" s="944">
        <v>303</v>
      </c>
      <c r="D103" s="941">
        <v>9</v>
      </c>
      <c r="E103" s="941">
        <v>8</v>
      </c>
      <c r="F103" s="941">
        <v>8</v>
      </c>
      <c r="G103" s="941">
        <v>8</v>
      </c>
      <c r="H103" s="941">
        <v>8</v>
      </c>
      <c r="I103" s="941">
        <v>8</v>
      </c>
      <c r="J103" s="941">
        <v>8</v>
      </c>
      <c r="K103" s="941">
        <v>8</v>
      </c>
      <c r="L103" s="941">
        <v>8</v>
      </c>
      <c r="M103" s="941">
        <v>8</v>
      </c>
      <c r="N103" s="941">
        <v>8</v>
      </c>
      <c r="O103" s="946">
        <v>8</v>
      </c>
      <c r="P103" s="946">
        <v>8</v>
      </c>
      <c r="Q103" s="946">
        <v>8</v>
      </c>
      <c r="R103" s="946">
        <v>8</v>
      </c>
      <c r="S103" s="946">
        <v>8</v>
      </c>
      <c r="T103" s="946">
        <v>7.5</v>
      </c>
      <c r="Z103" s="105">
        <v>403</v>
      </c>
      <c r="AA103" s="105">
        <v>5</v>
      </c>
    </row>
    <row r="104" spans="1:27" x14ac:dyDescent="0.2">
      <c r="A104" s="943"/>
      <c r="B104" s="943"/>
      <c r="C104" s="945"/>
      <c r="D104" s="942"/>
      <c r="E104" s="942"/>
      <c r="F104" s="942"/>
      <c r="G104" s="942"/>
      <c r="H104" s="942"/>
      <c r="I104" s="942"/>
      <c r="J104" s="942"/>
      <c r="K104" s="942"/>
      <c r="L104" s="942"/>
      <c r="M104" s="942"/>
      <c r="N104" s="942"/>
      <c r="O104" s="946"/>
      <c r="P104" s="946"/>
      <c r="Q104" s="946"/>
      <c r="R104" s="946"/>
      <c r="S104" s="946"/>
      <c r="T104" s="946"/>
    </row>
    <row r="105" spans="1:27" x14ac:dyDescent="0.2">
      <c r="A105" s="71" t="s">
        <v>146</v>
      </c>
      <c r="B105" s="82"/>
      <c r="C105" s="70">
        <v>303</v>
      </c>
      <c r="D105" s="69">
        <v>9</v>
      </c>
      <c r="E105" s="70">
        <v>8</v>
      </c>
      <c r="F105" s="70">
        <v>8</v>
      </c>
      <c r="G105" s="70">
        <v>8</v>
      </c>
      <c r="H105" s="70">
        <v>8</v>
      </c>
      <c r="I105" s="70">
        <v>8</v>
      </c>
      <c r="J105" s="70">
        <v>8</v>
      </c>
      <c r="K105" s="70">
        <v>8</v>
      </c>
      <c r="L105" s="70">
        <v>8</v>
      </c>
      <c r="M105" s="70">
        <v>8</v>
      </c>
      <c r="N105" s="70">
        <v>8</v>
      </c>
      <c r="O105" s="70">
        <v>8</v>
      </c>
      <c r="P105" s="70">
        <v>8</v>
      </c>
      <c r="Q105" s="70">
        <v>8</v>
      </c>
      <c r="R105" s="70">
        <v>8</v>
      </c>
      <c r="S105" s="70">
        <v>8</v>
      </c>
      <c r="T105" s="70">
        <v>8</v>
      </c>
    </row>
    <row r="106" spans="1:27" x14ac:dyDescent="0.2">
      <c r="A106" s="71" t="s">
        <v>147</v>
      </c>
      <c r="B106" s="82"/>
      <c r="C106" s="110">
        <v>303</v>
      </c>
      <c r="D106" s="69">
        <v>9</v>
      </c>
      <c r="E106" s="70">
        <v>8</v>
      </c>
      <c r="F106" s="70">
        <v>8</v>
      </c>
      <c r="G106" s="70">
        <v>8</v>
      </c>
      <c r="H106" s="70">
        <v>8</v>
      </c>
      <c r="I106" s="70">
        <v>8</v>
      </c>
      <c r="J106" s="70">
        <v>8</v>
      </c>
      <c r="K106" s="70">
        <v>8</v>
      </c>
      <c r="L106" s="70">
        <v>8</v>
      </c>
      <c r="M106" s="70">
        <v>8</v>
      </c>
      <c r="N106" s="70">
        <v>8</v>
      </c>
      <c r="O106" s="70">
        <v>8</v>
      </c>
      <c r="P106" s="70">
        <v>8</v>
      </c>
      <c r="Q106" s="70">
        <v>8</v>
      </c>
      <c r="R106" s="70">
        <v>8</v>
      </c>
      <c r="S106" s="70">
        <v>8</v>
      </c>
      <c r="T106" s="70">
        <v>7</v>
      </c>
    </row>
    <row r="107" spans="1:27" x14ac:dyDescent="0.2">
      <c r="A107" s="71" t="s">
        <v>148</v>
      </c>
      <c r="B107" s="82"/>
      <c r="C107" s="70">
        <v>303</v>
      </c>
      <c r="D107" s="69">
        <v>9</v>
      </c>
      <c r="E107" s="70">
        <v>8</v>
      </c>
      <c r="F107" s="70">
        <v>8</v>
      </c>
      <c r="G107" s="70">
        <v>8</v>
      </c>
      <c r="H107" s="70">
        <v>8</v>
      </c>
      <c r="I107" s="70">
        <v>8</v>
      </c>
      <c r="J107" s="70">
        <v>8</v>
      </c>
      <c r="K107" s="70">
        <v>8</v>
      </c>
      <c r="L107" s="70">
        <v>8</v>
      </c>
      <c r="M107" s="70">
        <v>8</v>
      </c>
      <c r="N107" s="70">
        <v>8</v>
      </c>
      <c r="O107" s="70">
        <v>8</v>
      </c>
      <c r="P107" s="70">
        <v>8</v>
      </c>
      <c r="Q107" s="70">
        <v>8</v>
      </c>
      <c r="R107" s="70">
        <v>8</v>
      </c>
      <c r="S107" s="70">
        <v>8</v>
      </c>
      <c r="T107" s="70">
        <v>8</v>
      </c>
    </row>
    <row r="108" spans="1:27" x14ac:dyDescent="0.2">
      <c r="A108" s="71" t="s">
        <v>181</v>
      </c>
      <c r="B108" s="82"/>
      <c r="C108" s="70">
        <v>303</v>
      </c>
      <c r="D108" s="69">
        <v>9</v>
      </c>
      <c r="E108" s="70">
        <v>8</v>
      </c>
      <c r="F108" s="70">
        <v>8</v>
      </c>
      <c r="G108" s="70">
        <v>8</v>
      </c>
      <c r="H108" s="70">
        <v>8</v>
      </c>
      <c r="I108" s="70">
        <v>8</v>
      </c>
      <c r="J108" s="70">
        <v>8</v>
      </c>
      <c r="K108" s="70">
        <v>8</v>
      </c>
      <c r="L108" s="70">
        <v>8</v>
      </c>
      <c r="M108" s="70">
        <v>8</v>
      </c>
      <c r="N108" s="70">
        <v>8</v>
      </c>
      <c r="O108" s="70">
        <v>8</v>
      </c>
      <c r="P108" s="70">
        <v>8</v>
      </c>
      <c r="Q108" s="70">
        <v>8</v>
      </c>
      <c r="R108" s="70">
        <v>8</v>
      </c>
      <c r="S108" s="70">
        <v>8</v>
      </c>
      <c r="T108" s="70">
        <v>8</v>
      </c>
    </row>
    <row r="109" spans="1:27" x14ac:dyDescent="0.2">
      <c r="A109" s="73"/>
      <c r="B109" s="74" t="s">
        <v>149</v>
      </c>
      <c r="C109" s="77"/>
      <c r="D109" s="77"/>
      <c r="E109" s="77"/>
      <c r="F109" s="77"/>
      <c r="G109" s="90"/>
      <c r="H109" s="90"/>
      <c r="I109" s="90"/>
      <c r="J109" s="90"/>
      <c r="K109" s="90"/>
      <c r="L109" s="90"/>
      <c r="M109" s="90"/>
      <c r="N109" s="90"/>
      <c r="O109" s="77"/>
      <c r="P109" s="77"/>
      <c r="Q109" s="77"/>
      <c r="R109" s="77"/>
      <c r="S109" s="77"/>
      <c r="T109" s="77"/>
    </row>
    <row r="110" spans="1:27" x14ac:dyDescent="0.2">
      <c r="A110" s="71" t="s">
        <v>150</v>
      </c>
      <c r="B110" s="82"/>
      <c r="C110" s="70">
        <v>401</v>
      </c>
      <c r="D110" s="70">
        <v>3</v>
      </c>
      <c r="E110" s="70">
        <v>3</v>
      </c>
      <c r="F110" s="70">
        <v>3</v>
      </c>
      <c r="G110" s="70">
        <v>3</v>
      </c>
      <c r="H110" s="70">
        <v>3</v>
      </c>
      <c r="I110" s="70">
        <v>3</v>
      </c>
      <c r="J110" s="70">
        <v>3</v>
      </c>
      <c r="K110" s="70">
        <v>3</v>
      </c>
      <c r="L110" s="70">
        <v>3</v>
      </c>
      <c r="M110" s="70">
        <v>3</v>
      </c>
      <c r="N110" s="70">
        <v>3</v>
      </c>
      <c r="O110" s="70">
        <v>5</v>
      </c>
      <c r="P110" s="70">
        <v>5</v>
      </c>
      <c r="Q110" s="70">
        <v>5</v>
      </c>
      <c r="R110" s="70">
        <v>5</v>
      </c>
      <c r="S110" s="70">
        <v>5</v>
      </c>
      <c r="T110" s="70">
        <v>5</v>
      </c>
    </row>
    <row r="111" spans="1:27" x14ac:dyDescent="0.2">
      <c r="A111" s="71" t="s">
        <v>151</v>
      </c>
      <c r="B111" s="82"/>
      <c r="C111" s="70">
        <v>401</v>
      </c>
      <c r="D111" s="70">
        <v>3</v>
      </c>
      <c r="E111" s="70">
        <v>3</v>
      </c>
      <c r="F111" s="70">
        <v>3</v>
      </c>
      <c r="G111" s="70">
        <v>3</v>
      </c>
      <c r="H111" s="70">
        <v>3</v>
      </c>
      <c r="I111" s="70">
        <v>3</v>
      </c>
      <c r="J111" s="70">
        <v>3</v>
      </c>
      <c r="K111" s="70">
        <v>3</v>
      </c>
      <c r="L111" s="70">
        <v>3</v>
      </c>
      <c r="M111" s="70">
        <v>3</v>
      </c>
      <c r="N111" s="70">
        <v>3</v>
      </c>
      <c r="O111" s="70">
        <v>5</v>
      </c>
      <c r="P111" s="70">
        <v>5</v>
      </c>
      <c r="Q111" s="70">
        <v>5</v>
      </c>
      <c r="R111" s="70">
        <v>5</v>
      </c>
      <c r="S111" s="70">
        <v>5</v>
      </c>
      <c r="T111" s="70">
        <v>5</v>
      </c>
    </row>
    <row r="112" spans="1:27" x14ac:dyDescent="0.2">
      <c r="A112" s="71" t="s">
        <v>152</v>
      </c>
      <c r="B112" s="82"/>
      <c r="C112" s="70">
        <v>401</v>
      </c>
      <c r="D112" s="70">
        <v>5</v>
      </c>
      <c r="E112" s="70">
        <v>5</v>
      </c>
      <c r="F112" s="70">
        <v>5</v>
      </c>
      <c r="G112" s="70">
        <v>5</v>
      </c>
      <c r="H112" s="70">
        <v>5</v>
      </c>
      <c r="I112" s="70">
        <v>5</v>
      </c>
      <c r="J112" s="70">
        <v>5</v>
      </c>
      <c r="K112" s="70">
        <v>5</v>
      </c>
      <c r="L112" s="70">
        <v>5</v>
      </c>
      <c r="M112" s="70">
        <v>5</v>
      </c>
      <c r="N112" s="70">
        <v>5</v>
      </c>
      <c r="O112" s="70">
        <v>5</v>
      </c>
      <c r="P112" s="70">
        <v>5</v>
      </c>
      <c r="Q112" s="70">
        <v>5</v>
      </c>
      <c r="R112" s="70">
        <v>5</v>
      </c>
      <c r="S112" s="70">
        <v>5</v>
      </c>
      <c r="T112" s="70">
        <v>5</v>
      </c>
    </row>
    <row r="113" spans="1:18" x14ac:dyDescent="0.2">
      <c r="A113" s="66" t="s">
        <v>180</v>
      </c>
      <c r="B113" s="91"/>
      <c r="C113" s="92"/>
      <c r="D113" s="92"/>
      <c r="E113" s="92"/>
      <c r="F113" s="92"/>
      <c r="G113" s="84"/>
      <c r="H113" s="84"/>
      <c r="I113" s="84"/>
      <c r="J113" s="84"/>
      <c r="K113" s="84"/>
      <c r="L113" s="84"/>
      <c r="M113" s="84"/>
      <c r="N113" s="84"/>
      <c r="O113" s="92"/>
      <c r="P113" s="84"/>
      <c r="Q113" s="84"/>
      <c r="R113" s="84"/>
    </row>
    <row r="114" spans="1:18" ht="15.75" x14ac:dyDescent="0.25">
      <c r="A114" s="53"/>
      <c r="B114" s="61" t="s">
        <v>153</v>
      </c>
    </row>
    <row r="127" spans="1:18" x14ac:dyDescent="0.2">
      <c r="C127" s="939" t="s">
        <v>3</v>
      </c>
      <c r="D127" s="940"/>
    </row>
    <row r="128" spans="1:18" x14ac:dyDescent="0.2">
      <c r="C128" s="62" t="s">
        <v>13</v>
      </c>
      <c r="D128" s="938">
        <v>19100</v>
      </c>
      <c r="E128" s="938"/>
    </row>
    <row r="129" spans="3:5" x14ac:dyDescent="0.2">
      <c r="C129" s="62" t="s">
        <v>14</v>
      </c>
      <c r="D129" s="938">
        <v>20000</v>
      </c>
      <c r="E129" s="938"/>
    </row>
    <row r="130" spans="3:5" x14ac:dyDescent="0.2">
      <c r="C130" s="62" t="s">
        <v>15</v>
      </c>
      <c r="D130" s="938">
        <v>20974</v>
      </c>
      <c r="E130" s="938"/>
    </row>
    <row r="131" spans="3:5" x14ac:dyDescent="0.2">
      <c r="C131" s="62" t="s">
        <v>16</v>
      </c>
      <c r="D131" s="938">
        <v>22054</v>
      </c>
      <c r="E131" s="938"/>
    </row>
    <row r="132" spans="3:5" x14ac:dyDescent="0.2">
      <c r="C132" s="62" t="s">
        <v>17</v>
      </c>
      <c r="D132" s="938">
        <v>23763</v>
      </c>
      <c r="E132" s="938"/>
    </row>
    <row r="133" spans="3:5" x14ac:dyDescent="0.2">
      <c r="C133" s="62" t="s">
        <v>18</v>
      </c>
      <c r="D133" s="938">
        <v>24555</v>
      </c>
      <c r="E133" s="938"/>
    </row>
    <row r="134" spans="3:5" x14ac:dyDescent="0.2">
      <c r="C134" s="62" t="s">
        <v>19</v>
      </c>
      <c r="D134" s="938">
        <v>25132</v>
      </c>
      <c r="E134" s="938"/>
    </row>
    <row r="135" spans="3:5" x14ac:dyDescent="0.2">
      <c r="C135" s="62" t="s">
        <v>20</v>
      </c>
      <c r="D135" s="938">
        <v>26049</v>
      </c>
      <c r="E135" s="938"/>
    </row>
    <row r="136" spans="3:5" x14ac:dyDescent="0.2">
      <c r="C136" s="62" t="s">
        <v>21</v>
      </c>
      <c r="D136" s="938">
        <v>26841</v>
      </c>
      <c r="E136" s="938"/>
    </row>
    <row r="137" spans="3:5" x14ac:dyDescent="0.2">
      <c r="C137" s="62" t="s">
        <v>22</v>
      </c>
      <c r="D137" s="938">
        <v>27485</v>
      </c>
      <c r="E137" s="938"/>
    </row>
    <row r="138" spans="3:5" x14ac:dyDescent="0.2">
      <c r="C138" s="62" t="s">
        <v>23</v>
      </c>
      <c r="D138" s="938">
        <v>28279</v>
      </c>
      <c r="E138" s="938"/>
    </row>
    <row r="139" spans="3:5" x14ac:dyDescent="0.2">
      <c r="C139" s="62" t="s">
        <v>24</v>
      </c>
      <c r="D139" s="938">
        <v>29753</v>
      </c>
      <c r="E139" s="938"/>
    </row>
    <row r="140" spans="3:5" x14ac:dyDescent="0.2">
      <c r="C140" s="62" t="s">
        <v>25</v>
      </c>
      <c r="D140" s="938">
        <v>31859</v>
      </c>
      <c r="E140" s="938"/>
    </row>
    <row r="141" spans="3:5" x14ac:dyDescent="0.2">
      <c r="C141" s="62" t="s">
        <v>26</v>
      </c>
      <c r="D141" s="938">
        <v>33156</v>
      </c>
      <c r="E141" s="938"/>
    </row>
    <row r="142" spans="3:5" x14ac:dyDescent="0.2">
      <c r="C142" s="62" t="s">
        <v>27</v>
      </c>
      <c r="D142" s="938"/>
      <c r="E142" s="938"/>
    </row>
    <row r="143" spans="3:5" x14ac:dyDescent="0.2">
      <c r="C143" s="62" t="s">
        <v>28</v>
      </c>
      <c r="D143" s="938"/>
      <c r="E143" s="938"/>
    </row>
    <row r="152" spans="1:2" x14ac:dyDescent="0.2">
      <c r="A152" s="5"/>
      <c r="B152" s="5"/>
    </row>
    <row r="153" spans="1:2" x14ac:dyDescent="0.2">
      <c r="A153" s="63"/>
      <c r="B153" s="5"/>
    </row>
    <row r="154" spans="1:2" x14ac:dyDescent="0.2">
      <c r="A154" s="63"/>
      <c r="B154" s="5"/>
    </row>
    <row r="155" spans="1:2" x14ac:dyDescent="0.2">
      <c r="A155" s="60"/>
      <c r="B155" s="5"/>
    </row>
    <row r="156" spans="1:2" x14ac:dyDescent="0.2">
      <c r="A156" s="53"/>
      <c r="B156" s="5"/>
    </row>
    <row r="157" spans="1:2" x14ac:dyDescent="0.2">
      <c r="A157" s="60"/>
      <c r="B157" s="5"/>
    </row>
    <row r="158" spans="1:2" x14ac:dyDescent="0.2">
      <c r="A158" s="63"/>
      <c r="B158" s="5"/>
    </row>
    <row r="159" spans="1:2" x14ac:dyDescent="0.2">
      <c r="A159" s="63"/>
      <c r="B159" s="5"/>
    </row>
    <row r="160" spans="1:2" x14ac:dyDescent="0.2">
      <c r="A160" s="5"/>
      <c r="B160" s="5"/>
    </row>
    <row r="161" spans="1:2" x14ac:dyDescent="0.2">
      <c r="A161" s="5"/>
      <c r="B161" s="5"/>
    </row>
    <row r="162" spans="1:2" x14ac:dyDescent="0.2">
      <c r="A162" s="5"/>
      <c r="B162" s="5"/>
    </row>
  </sheetData>
  <mergeCells count="65">
    <mergeCell ref="W11:AB11"/>
    <mergeCell ref="E101:E102"/>
    <mergeCell ref="N103:N104"/>
    <mergeCell ref="O103:O104"/>
    <mergeCell ref="P103:P104"/>
    <mergeCell ref="Q103:Q104"/>
    <mergeCell ref="S101:S102"/>
    <mergeCell ref="T101:T102"/>
    <mergeCell ref="S103:S104"/>
    <mergeCell ref="T103:T104"/>
    <mergeCell ref="A6:B6"/>
    <mergeCell ref="C8:C9"/>
    <mergeCell ref="A89:B90"/>
    <mergeCell ref="A95:B96"/>
    <mergeCell ref="A78:B78"/>
    <mergeCell ref="A70:B70"/>
    <mergeCell ref="K4:M4"/>
    <mergeCell ref="R101:R102"/>
    <mergeCell ref="R103:R104"/>
    <mergeCell ref="D8:R8"/>
    <mergeCell ref="D7:R7"/>
    <mergeCell ref="L103:L104"/>
    <mergeCell ref="M103:M104"/>
    <mergeCell ref="H103:H104"/>
    <mergeCell ref="I103:I104"/>
    <mergeCell ref="J103:J104"/>
    <mergeCell ref="A101:B102"/>
    <mergeCell ref="C101:C102"/>
    <mergeCell ref="D101:D102"/>
    <mergeCell ref="Q101:Q102"/>
    <mergeCell ref="F101:F102"/>
    <mergeCell ref="G101:G102"/>
    <mergeCell ref="H101:H102"/>
    <mergeCell ref="N101:N102"/>
    <mergeCell ref="O101:O102"/>
    <mergeCell ref="P101:P102"/>
    <mergeCell ref="I101:I102"/>
    <mergeCell ref="J101:J102"/>
    <mergeCell ref="K101:K102"/>
    <mergeCell ref="L101:L102"/>
    <mergeCell ref="M101:M102"/>
    <mergeCell ref="A103:B104"/>
    <mergeCell ref="C103:C104"/>
    <mergeCell ref="D103:D104"/>
    <mergeCell ref="E103:E104"/>
    <mergeCell ref="F103:F104"/>
    <mergeCell ref="C127:D127"/>
    <mergeCell ref="K103:K104"/>
    <mergeCell ref="G103:G104"/>
    <mergeCell ref="D133:E133"/>
    <mergeCell ref="D141:E141"/>
    <mergeCell ref="D131:E131"/>
    <mergeCell ref="D132:E132"/>
    <mergeCell ref="D129:E129"/>
    <mergeCell ref="D130:E130"/>
    <mergeCell ref="D128:E128"/>
    <mergeCell ref="D142:E142"/>
    <mergeCell ref="D134:E134"/>
    <mergeCell ref="D143:E143"/>
    <mergeCell ref="D135:E135"/>
    <mergeCell ref="D136:E136"/>
    <mergeCell ref="D137:E137"/>
    <mergeCell ref="D138:E138"/>
    <mergeCell ref="D139:E139"/>
    <mergeCell ref="D140:E140"/>
  </mergeCells>
  <pageMargins left="0.31496062992125984" right="0.23622047244094491" top="0.51181102362204722" bottom="0.98425196850393704" header="0" footer="0"/>
  <pageSetup scale="44" orientation="portrait" horizontalDpi="120" verticalDpi="144"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F-U-ICA-2022</vt:lpstr>
      <vt:lpstr>Tarifas IyC.</vt:lpstr>
      <vt:lpstr>'F-U-ICA-2022'!Área_de_impresión</vt:lpstr>
      <vt:lpstr>'Tarifas IyC.'!Área_de_impresión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Daniela</dc:creator>
  <cp:lastModifiedBy>Janeth Haizully Retrepo Londoño</cp:lastModifiedBy>
  <cp:lastPrinted>2023-02-01T21:02:07Z</cp:lastPrinted>
  <dcterms:created xsi:type="dcterms:W3CDTF">2014-01-08T05:02:42Z</dcterms:created>
  <dcterms:modified xsi:type="dcterms:W3CDTF">2023-02-02T21:14:00Z</dcterms:modified>
</cp:coreProperties>
</file>